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NZ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5" i="1" l="1"/>
  <c r="C85" i="1"/>
  <c r="D84" i="1"/>
  <c r="D83" i="1"/>
  <c r="D82" i="1"/>
  <c r="D81" i="1"/>
  <c r="D80" i="1"/>
  <c r="D79" i="1"/>
  <c r="D78" i="1"/>
  <c r="D77" i="1"/>
  <c r="C77" i="1"/>
  <c r="D76" i="1"/>
  <c r="D86" i="1" s="1"/>
  <c r="H33" i="1" s="1"/>
  <c r="D72" i="1"/>
  <c r="C72" i="1"/>
  <c r="D71" i="1"/>
  <c r="C71" i="1"/>
  <c r="D70" i="1"/>
  <c r="D69" i="1"/>
  <c r="D68" i="1"/>
  <c r="D67" i="1"/>
  <c r="D66" i="1"/>
  <c r="C65" i="1"/>
  <c r="D65" i="1" s="1"/>
  <c r="D64" i="1"/>
  <c r="D73" i="1" s="1"/>
  <c r="H32" i="1" s="1"/>
  <c r="C59" i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H49" i="1"/>
  <c r="C49" i="1"/>
  <c r="D49" i="1" s="1"/>
  <c r="C48" i="1"/>
  <c r="D48" i="1" s="1"/>
  <c r="C47" i="1"/>
  <c r="D47" i="1" s="1"/>
  <c r="D46" i="1"/>
  <c r="C46" i="1"/>
  <c r="C45" i="1"/>
  <c r="D45" i="1" s="1"/>
  <c r="D44" i="1"/>
  <c r="C44" i="1"/>
  <c r="C43" i="1"/>
  <c r="D43" i="1" s="1"/>
  <c r="D42" i="1"/>
  <c r="C42" i="1"/>
  <c r="H40" i="1"/>
  <c r="C39" i="1"/>
  <c r="D39" i="1" s="1"/>
  <c r="D40" i="1" s="1"/>
  <c r="H30" i="1" s="1"/>
  <c r="D38" i="1"/>
  <c r="C38" i="1"/>
  <c r="C40" i="1" s="1"/>
  <c r="C33" i="1"/>
  <c r="D33" i="1" s="1"/>
  <c r="D32" i="1"/>
  <c r="C32" i="1"/>
  <c r="C31" i="1"/>
  <c r="D31" i="1" s="1"/>
  <c r="C30" i="1"/>
  <c r="D30" i="1" s="1"/>
  <c r="C29" i="1"/>
  <c r="D29" i="1" s="1"/>
  <c r="D28" i="1"/>
  <c r="C28" i="1"/>
  <c r="D27" i="1"/>
  <c r="D26" i="1"/>
  <c r="C25" i="1"/>
  <c r="D25" i="1" s="1"/>
  <c r="D24" i="1"/>
  <c r="D23" i="1"/>
  <c r="C23" i="1"/>
  <c r="C22" i="1"/>
  <c r="D22" i="1" s="1"/>
  <c r="D21" i="1"/>
  <c r="C20" i="1"/>
  <c r="D20" i="1" s="1"/>
  <c r="D19" i="1"/>
  <c r="D18" i="1"/>
  <c r="C18" i="1"/>
  <c r="C17" i="1"/>
  <c r="D17" i="1" s="1"/>
  <c r="D16" i="1"/>
  <c r="C15" i="1"/>
  <c r="D15" i="1" s="1"/>
  <c r="C14" i="1"/>
  <c r="D14" i="1" s="1"/>
  <c r="D10" i="1"/>
  <c r="D11" i="1" s="1"/>
  <c r="A1" i="1"/>
  <c r="H28" i="1" l="1"/>
  <c r="D35" i="1"/>
  <c r="H29" i="1" s="1"/>
  <c r="D59" i="1"/>
  <c r="H31" i="1" s="1"/>
  <c r="D61" i="1" l="1"/>
  <c r="H27" i="1" s="1"/>
  <c r="H37" i="1" s="1"/>
  <c r="H46" i="1" l="1"/>
  <c r="H50" i="1" s="1"/>
  <c r="H41" i="1"/>
</calcChain>
</file>

<file path=xl/sharedStrings.xml><?xml version="1.0" encoding="utf-8"?>
<sst xmlns="http://schemas.openxmlformats.org/spreadsheetml/2006/main" count="159" uniqueCount="101">
  <si>
    <t>PAYS:</t>
  </si>
  <si>
    <t>Nouvelle-Zélande</t>
  </si>
  <si>
    <t>Nb jours:</t>
  </si>
  <si>
    <t>Arrivée le 6 Avril (inclus) et départ le 6 Mai (inclus)</t>
  </si>
  <si>
    <t>Monnaie:</t>
  </si>
  <si>
    <t>Dollars néozélandais</t>
  </si>
  <si>
    <t>Taux de change (1€=):</t>
  </si>
  <si>
    <t>Ville</t>
  </si>
  <si>
    <t>Hotel</t>
  </si>
  <si>
    <t>Prix/pers (devise)</t>
  </si>
  <si>
    <t>Prix/pers (€)</t>
  </si>
  <si>
    <t>Milford Sound</t>
  </si>
  <si>
    <t>Camping Lac Gunn</t>
  </si>
  <si>
    <t>Logement</t>
  </si>
  <si>
    <t>TOTAL Hotels</t>
  </si>
  <si>
    <t>Restaurant / Supermarché</t>
  </si>
  <si>
    <t>Christchurch</t>
  </si>
  <si>
    <t>Pakn Save</t>
  </si>
  <si>
    <t>Fruits et légumes</t>
  </si>
  <si>
    <t>Dunedin</t>
  </si>
  <si>
    <t>Queenstown</t>
  </si>
  <si>
    <t>Fergbruger</t>
  </si>
  <si>
    <t>Wanaka</t>
  </si>
  <si>
    <t>Pain</t>
  </si>
  <si>
    <t>Greymouth</t>
  </si>
  <si>
    <t>Countdown (Pain+Cookies)</t>
  </si>
  <si>
    <t>Mac Donalds</t>
  </si>
  <si>
    <t>Motueka</t>
  </si>
  <si>
    <t>Légumes</t>
  </si>
  <si>
    <t>Richmond</t>
  </si>
  <si>
    <t>Kaikoura</t>
  </si>
  <si>
    <t>Fish &amp; Chips</t>
  </si>
  <si>
    <t>Blenheim</t>
  </si>
  <si>
    <t>Mc Do</t>
  </si>
  <si>
    <t>Traversée Ferry</t>
  </si>
  <si>
    <t>Pies</t>
  </si>
  <si>
    <t>Coût par jour / personne (€):</t>
  </si>
  <si>
    <t>Wellington</t>
  </si>
  <si>
    <t>Total:</t>
  </si>
  <si>
    <t>Hastings</t>
  </si>
  <si>
    <t>Logements:</t>
  </si>
  <si>
    <t>Repas:</t>
  </si>
  <si>
    <t>Taupo</t>
  </si>
  <si>
    <t>Location Véhicule:</t>
  </si>
  <si>
    <t>Thames</t>
  </si>
  <si>
    <t>Pies + cakes</t>
  </si>
  <si>
    <t>Essence:</t>
  </si>
  <si>
    <t>Excursions:</t>
  </si>
  <si>
    <t>Autres:</t>
  </si>
  <si>
    <t>Repas</t>
  </si>
  <si>
    <t>TOTAL Repas</t>
  </si>
  <si>
    <t>VISA</t>
  </si>
  <si>
    <t>Type</t>
  </si>
  <si>
    <t>Trajet</t>
  </si>
  <si>
    <t>Location Voiture</t>
  </si>
  <si>
    <t>1 jour - Christchurch</t>
  </si>
  <si>
    <t>Location Minivan</t>
  </si>
  <si>
    <t>30 jours NZ</t>
  </si>
  <si>
    <t>Prévisionnel</t>
  </si>
  <si>
    <t>SOUS.TOTAL</t>
  </si>
  <si>
    <t>Location véhicule</t>
  </si>
  <si>
    <t>Essence</t>
  </si>
  <si>
    <t>Omarara</t>
  </si>
  <si>
    <t>Extra (saut parachute)</t>
  </si>
  <si>
    <t>Palmerstone</t>
  </si>
  <si>
    <t>Extra (saut élastique)</t>
  </si>
  <si>
    <t>Te Anau</t>
  </si>
  <si>
    <t>Hari Hari</t>
  </si>
  <si>
    <t>Picton</t>
  </si>
  <si>
    <t>National Park Village</t>
  </si>
  <si>
    <t>Turangi</t>
  </si>
  <si>
    <t>Auckland</t>
  </si>
  <si>
    <t>Transports</t>
  </si>
  <si>
    <t>TOTAL Transports</t>
  </si>
  <si>
    <t>Excursion</t>
  </si>
  <si>
    <t>Croisière Jucy</t>
  </si>
  <si>
    <t>Shotover Jet (Elise)</t>
  </si>
  <si>
    <t>Kayak Abel Tasman NP</t>
  </si>
  <si>
    <t>Traversée Picton - Wellington</t>
  </si>
  <si>
    <t>Parking</t>
  </si>
  <si>
    <t>Waitomo</t>
  </si>
  <si>
    <t>Grotte (rappel + rafitng + escalade) (-20% Taupo)</t>
  </si>
  <si>
    <t>Tongariro</t>
  </si>
  <si>
    <t>Survol des volcans</t>
  </si>
  <si>
    <t>Rotorua</t>
  </si>
  <si>
    <t>Wai O Tapu (-10% I-Site Taupo)</t>
  </si>
  <si>
    <t>Te Puia (-10% I-Site Taupo)</t>
  </si>
  <si>
    <t>Excursions</t>
  </si>
  <si>
    <t>TOTAL Excursions</t>
  </si>
  <si>
    <t>Achat carte routière NZ</t>
  </si>
  <si>
    <t>Magnet souvenir</t>
  </si>
  <si>
    <t>Forfait SMS Téléphone</t>
  </si>
  <si>
    <t>Douches (Greymouth)</t>
  </si>
  <si>
    <t>Lessive (Greymouth)</t>
  </si>
  <si>
    <t>Douches (Blenheim)</t>
  </si>
  <si>
    <t>Douches (Napier)</t>
  </si>
  <si>
    <t>Douches (Taupo)</t>
  </si>
  <si>
    <t>Commission Paiement CB Boursorama Avion</t>
  </si>
  <si>
    <t>Remplissage bouteille de gaz (minivan)</t>
  </si>
  <si>
    <t>Autres</t>
  </si>
  <si>
    <t>TOTAL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</si>
</sst>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rgb="FFF5F2E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5DEE7"/>
        <bgColor indexed="64"/>
      </patternFill>
    </fill>
    <fill>
      <patternFill patternType="solid">
        <fgColor rgb="FFF5F2E3"/>
        <bgColor indexed="64"/>
      </patternFill>
    </fill>
    <fill>
      <patternFill patternType="solid">
        <fgColor rgb="FFD6D6AD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ck">
        <color rgb="FFD6D6AD"/>
      </left>
      <right/>
      <top style="thick">
        <color rgb="FFD6D6AD"/>
      </top>
      <bottom style="thick">
        <color rgb="FFD6D6AD"/>
      </bottom>
      <diagonal/>
    </border>
    <border>
      <left/>
      <right/>
      <top style="thick">
        <color rgb="FFD6D6AD"/>
      </top>
      <bottom style="thick">
        <color rgb="FFD6D6AD"/>
      </bottom>
      <diagonal/>
    </border>
    <border>
      <left/>
      <right style="thick">
        <color rgb="FFD6D6AD"/>
      </right>
      <top style="thick">
        <color rgb="FFD6D6AD"/>
      </top>
      <bottom style="thick">
        <color rgb="FFD6D6AD"/>
      </bottom>
      <diagonal/>
    </border>
    <border>
      <left style="thick">
        <color rgb="FFD6D6AD"/>
      </left>
      <right/>
      <top/>
      <bottom style="thick">
        <color rgb="FFD6D6AD"/>
      </bottom>
      <diagonal/>
    </border>
    <border>
      <left/>
      <right style="thick">
        <color rgb="FFD6D6AD"/>
      </right>
      <top/>
      <bottom style="thick">
        <color rgb="FFD6D6AD"/>
      </bottom>
      <diagonal/>
    </border>
    <border>
      <left style="thick">
        <color rgb="FFD6D6AD"/>
      </left>
      <right/>
      <top style="thick">
        <color rgb="FFD6D6AD"/>
      </top>
      <bottom/>
      <diagonal/>
    </border>
    <border>
      <left/>
      <right/>
      <top style="thick">
        <color rgb="FFD6D6AD"/>
      </top>
      <bottom/>
      <diagonal/>
    </border>
    <border>
      <left/>
      <right style="thick">
        <color rgb="FFD6D6AD"/>
      </right>
      <top style="thick">
        <color rgb="FFD6D6AD"/>
      </top>
      <bottom/>
      <diagonal/>
    </border>
    <border>
      <left style="thick">
        <color rgb="FFD6D6AD"/>
      </left>
      <right/>
      <top/>
      <bottom/>
      <diagonal/>
    </border>
    <border>
      <left/>
      <right style="thick">
        <color rgb="FFD6D6AD"/>
      </right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theme="2" tint="-0.499984740745262"/>
      </right>
      <top/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theme="2" tint="-0.499984740745262"/>
      </right>
      <top style="dotted">
        <color indexed="64"/>
      </top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medium">
        <color theme="2" tint="-0.499984740745262"/>
      </bottom>
      <diagonal/>
    </border>
    <border>
      <left/>
      <right/>
      <top style="dotted">
        <color indexed="64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dotted">
        <color indexed="64"/>
      </top>
      <bottom style="medium">
        <color theme="2" tint="-0.499984740745262"/>
      </bottom>
      <diagonal/>
    </border>
    <border>
      <left/>
      <right/>
      <top/>
      <bottom style="thick">
        <color rgb="FFD6D6AD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dotted">
        <color indexed="64"/>
      </bottom>
      <diagonal/>
    </border>
    <border>
      <left/>
      <right/>
      <top style="medium">
        <color theme="2" tint="-0.499984740745262"/>
      </top>
      <bottom style="dotted">
        <color indexed="64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dotted">
        <color indexed="64"/>
      </bottom>
      <diagonal/>
    </border>
    <border>
      <left style="thick">
        <color rgb="FFD6D6AD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D6D6AD"/>
      </right>
      <top/>
      <bottom style="thin">
        <color indexed="64"/>
      </bottom>
      <diagonal/>
    </border>
    <border>
      <left style="thick">
        <color rgb="FFD6D6AD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D6D6AD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3" fillId="2" borderId="0" xfId="0" applyFont="1" applyFill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2" xfId="0" applyFont="1" applyFill="1" applyBorder="1" applyAlignment="1">
      <alignment horizontal="center"/>
    </xf>
    <xf numFmtId="43" fontId="5" fillId="4" borderId="2" xfId="1" applyFont="1" applyFill="1" applyBorder="1"/>
    <xf numFmtId="4" fontId="5" fillId="4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4" fillId="3" borderId="4" xfId="0" applyFont="1" applyFill="1" applyBorder="1"/>
    <xf numFmtId="4" fontId="4" fillId="3" borderId="5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7" xfId="0" applyFont="1" applyFill="1" applyBorder="1" applyAlignment="1">
      <alignment horizontal="center"/>
    </xf>
    <xf numFmtId="4" fontId="5" fillId="4" borderId="7" xfId="0" applyNumberFormat="1" applyFont="1" applyFill="1" applyBorder="1"/>
    <xf numFmtId="4" fontId="5" fillId="4" borderId="8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0" xfId="0" applyFont="1" applyFill="1" applyBorder="1" applyAlignment="1">
      <alignment horizontal="center"/>
    </xf>
    <xf numFmtId="4" fontId="5" fillId="4" borderId="0" xfId="0" applyNumberFormat="1" applyFont="1" applyFill="1" applyBorder="1"/>
    <xf numFmtId="4" fontId="5" fillId="4" borderId="10" xfId="0" applyNumberFormat="1" applyFont="1" applyFill="1" applyBorder="1" applyAlignment="1">
      <alignment horizontal="center"/>
    </xf>
    <xf numFmtId="0" fontId="4" fillId="3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5" fillId="5" borderId="14" xfId="0" applyFont="1" applyFill="1" applyBorder="1"/>
    <xf numFmtId="0" fontId="4" fillId="5" borderId="15" xfId="0" applyFont="1" applyFill="1" applyBorder="1"/>
    <xf numFmtId="2" fontId="4" fillId="5" borderId="16" xfId="0" applyNumberFormat="1" applyFont="1" applyFill="1" applyBorder="1" applyAlignment="1">
      <alignment horizontal="center"/>
    </xf>
    <xf numFmtId="0" fontId="5" fillId="4" borderId="17" xfId="0" applyFont="1" applyFill="1" applyBorder="1"/>
    <xf numFmtId="0" fontId="5" fillId="4" borderId="18" xfId="0" applyFont="1" applyFill="1" applyBorder="1" applyAlignment="1">
      <alignment horizontal="right"/>
    </xf>
    <xf numFmtId="2" fontId="5" fillId="4" borderId="19" xfId="0" applyNumberFormat="1" applyFont="1" applyFill="1" applyBorder="1" applyAlignment="1">
      <alignment horizontal="left"/>
    </xf>
    <xf numFmtId="0" fontId="5" fillId="4" borderId="20" xfId="0" applyFont="1" applyFill="1" applyBorder="1"/>
    <xf numFmtId="0" fontId="5" fillId="4" borderId="21" xfId="0" applyFont="1" applyFill="1" applyBorder="1" applyAlignment="1">
      <alignment horizontal="right"/>
    </xf>
    <xf numFmtId="2" fontId="5" fillId="4" borderId="22" xfId="0" applyNumberFormat="1" applyFont="1" applyFill="1" applyBorder="1" applyAlignment="1">
      <alignment horizontal="left"/>
    </xf>
    <xf numFmtId="0" fontId="5" fillId="4" borderId="21" xfId="0" applyFont="1" applyFill="1" applyBorder="1"/>
    <xf numFmtId="0" fontId="5" fillId="4" borderId="0" xfId="0" applyFont="1" applyFill="1" applyBorder="1"/>
    <xf numFmtId="0" fontId="5" fillId="4" borderId="23" xfId="0" applyFont="1" applyFill="1" applyBorder="1"/>
    <xf numFmtId="0" fontId="5" fillId="4" borderId="24" xfId="0" applyFont="1" applyFill="1" applyBorder="1" applyAlignment="1">
      <alignment horizontal="right"/>
    </xf>
    <xf numFmtId="2" fontId="5" fillId="4" borderId="25" xfId="0" applyNumberFormat="1" applyFont="1" applyFill="1" applyBorder="1" applyAlignment="1">
      <alignment horizontal="left"/>
    </xf>
    <xf numFmtId="0" fontId="5" fillId="4" borderId="4" xfId="0" applyFont="1" applyFill="1" applyBorder="1"/>
    <xf numFmtId="0" fontId="5" fillId="4" borderId="26" xfId="0" applyFont="1" applyFill="1" applyBorder="1" applyAlignment="1">
      <alignment horizontal="center"/>
    </xf>
    <xf numFmtId="0" fontId="5" fillId="4" borderId="26" xfId="0" applyFont="1" applyFill="1" applyBorder="1"/>
    <xf numFmtId="0" fontId="5" fillId="4" borderId="5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8" fillId="6" borderId="1" xfId="0" applyFont="1" applyFill="1" applyBorder="1"/>
    <xf numFmtId="4" fontId="8" fillId="6" borderId="3" xfId="0" applyNumberFormat="1" applyFont="1" applyFill="1" applyBorder="1" applyAlignment="1">
      <alignment horizontal="center"/>
    </xf>
    <xf numFmtId="0" fontId="5" fillId="4" borderId="27" xfId="0" applyFont="1" applyFill="1" applyBorder="1"/>
    <xf numFmtId="0" fontId="5" fillId="4" borderId="28" xfId="0" applyFont="1" applyFill="1" applyBorder="1" applyAlignment="1">
      <alignment horizontal="right"/>
    </xf>
    <xf numFmtId="2" fontId="5" fillId="4" borderId="29" xfId="0" applyNumberFormat="1" applyFont="1" applyFill="1" applyBorder="1" applyAlignment="1">
      <alignment horizontal="left"/>
    </xf>
    <xf numFmtId="0" fontId="5" fillId="4" borderId="30" xfId="0" applyFont="1" applyFill="1" applyBorder="1"/>
    <xf numFmtId="0" fontId="5" fillId="4" borderId="31" xfId="0" applyFont="1" applyFill="1" applyBorder="1" applyAlignment="1">
      <alignment horizontal="center"/>
    </xf>
    <xf numFmtId="4" fontId="5" fillId="4" borderId="31" xfId="0" applyNumberFormat="1" applyFont="1" applyFill="1" applyBorder="1"/>
    <xf numFmtId="4" fontId="5" fillId="4" borderId="32" xfId="0" applyNumberFormat="1" applyFont="1" applyFill="1" applyBorder="1" applyAlignment="1">
      <alignment horizontal="center"/>
    </xf>
    <xf numFmtId="0" fontId="5" fillId="4" borderId="33" xfId="0" applyFont="1" applyFill="1" applyBorder="1"/>
    <xf numFmtId="0" fontId="5" fillId="4" borderId="34" xfId="0" applyFont="1" applyFill="1" applyBorder="1" applyAlignment="1">
      <alignment horizontal="center"/>
    </xf>
    <xf numFmtId="4" fontId="5" fillId="4" borderId="34" xfId="0" applyNumberFormat="1" applyFont="1" applyFill="1" applyBorder="1"/>
    <xf numFmtId="4" fontId="5" fillId="4" borderId="35" xfId="0" applyNumberFormat="1" applyFont="1" applyFill="1" applyBorder="1" applyAlignment="1">
      <alignment horizontal="center"/>
    </xf>
    <xf numFmtId="2" fontId="0" fillId="2" borderId="0" xfId="0" applyNumberFormat="1" applyFill="1"/>
    <xf numFmtId="2" fontId="4" fillId="5" borderId="36" xfId="0" applyNumberFormat="1" applyFont="1" applyFill="1" applyBorder="1" applyAlignment="1">
      <alignment horizontal="center"/>
    </xf>
    <xf numFmtId="0" fontId="4" fillId="4" borderId="1" xfId="0" applyFont="1" applyFill="1" applyBorder="1"/>
    <xf numFmtId="4" fontId="4" fillId="4" borderId="3" xfId="0" applyNumberFormat="1" applyFont="1" applyFill="1" applyBorder="1" applyAlignment="1">
      <alignment horizontal="center"/>
    </xf>
    <xf numFmtId="4" fontId="5" fillId="4" borderId="5" xfId="0" applyNumberFormat="1" applyFont="1" applyFill="1" applyBorder="1" applyAlignment="1">
      <alignment horizontal="center"/>
    </xf>
    <xf numFmtId="0" fontId="4" fillId="5" borderId="4" xfId="0" applyFont="1" applyFill="1" applyBorder="1"/>
    <xf numFmtId="4" fontId="4" fillId="5" borderId="5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8" fillId="7" borderId="1" xfId="0" applyFont="1" applyFill="1" applyBorder="1"/>
    <xf numFmtId="4" fontId="8" fillId="7" borderId="3" xfId="0" applyNumberFormat="1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NZ!$A$1</c:f>
          <c:strCache>
            <c:ptCount val="1"/>
            <c:pt idx="0">
              <c:v>BUDGET Nouvelle-Zélande</c:v>
            </c:pt>
          </c:strCache>
        </c:strRef>
      </c:tx>
      <c:layout/>
      <c:overlay val="0"/>
      <c:txPr>
        <a:bodyPr/>
        <a:lstStyle/>
        <a:p>
          <a:pPr>
            <a:defRPr b="1" baseline="0">
              <a:solidFill>
                <a:schemeClr val="bg2">
                  <a:lumMod val="25000"/>
                </a:schemeClr>
              </a:solidFill>
            </a:defRPr>
          </a:pPr>
          <a:endParaRPr lang="fr-FR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5DEE7"/>
              </a:solidFill>
            </c:spPr>
          </c:dPt>
          <c:dPt>
            <c:idx val="1"/>
            <c:bubble3D val="0"/>
            <c:spPr>
              <a:solidFill>
                <a:srgbClr val="993366"/>
              </a:solidFill>
            </c:spPr>
          </c:dPt>
          <c:dPt>
            <c:idx val="2"/>
            <c:bubble3D val="0"/>
            <c:spPr>
              <a:solidFill>
                <a:srgbClr val="F5F2E3"/>
              </a:solidFill>
            </c:spPr>
          </c:dPt>
          <c:dPt>
            <c:idx val="3"/>
            <c:bubble3D val="0"/>
            <c:spPr>
              <a:solidFill>
                <a:srgbClr val="D6D6AD"/>
              </a:solidFill>
            </c:spPr>
          </c:dPt>
          <c:dPt>
            <c:idx val="4"/>
            <c:bubble3D val="0"/>
            <c:spPr>
              <a:solidFill>
                <a:srgbClr val="660066"/>
              </a:solidFill>
            </c:spPr>
          </c:dPt>
          <c:dPt>
            <c:idx val="5"/>
            <c:bubble3D val="0"/>
          </c:dPt>
          <c:dLbls>
            <c:dLbl>
              <c:idx val="1"/>
              <c:layout>
                <c:manualLayout>
                  <c:x val="-4.8651718535183103E-2"/>
                  <c:y val="-3.05159849288179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1053099131839294E-2"/>
                  <c:y val="-0.139014866957884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(NZ!$B$11,NZ!$B$35,NZ!$B$40,NZ!$B$59,NZ!$B$73,NZ!$B$86)</c:f>
              <c:strCache>
                <c:ptCount val="6"/>
                <c:pt idx="0">
                  <c:v>Logement</c:v>
                </c:pt>
                <c:pt idx="1">
                  <c:v>Repas</c:v>
                </c:pt>
                <c:pt idx="2">
                  <c:v>Location véhicule</c:v>
                </c:pt>
                <c:pt idx="3">
                  <c:v>Essence</c:v>
                </c:pt>
                <c:pt idx="4">
                  <c:v>Excursions</c:v>
                </c:pt>
                <c:pt idx="5">
                  <c:v>Autres</c:v>
                </c:pt>
              </c:strCache>
            </c:strRef>
          </c:cat>
          <c:val>
            <c:numRef>
              <c:f>(NZ!$D$11,NZ!$D$35,NZ!$D$40,NZ!$D$59,NZ!$D$73,NZ!$D$86)</c:f>
              <c:numCache>
                <c:formatCode>#,##0.00</c:formatCode>
                <c:ptCount val="6"/>
                <c:pt idx="0">
                  <c:v>3.9473684210526314</c:v>
                </c:pt>
                <c:pt idx="1">
                  <c:v>148.6611842105263</c:v>
                </c:pt>
                <c:pt idx="2">
                  <c:v>499.40407894736842</c:v>
                </c:pt>
                <c:pt idx="3">
                  <c:v>377.49671052631578</c:v>
                </c:pt>
                <c:pt idx="4">
                  <c:v>512.5</c:v>
                </c:pt>
                <c:pt idx="5">
                  <c:v>23.648684210526312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5F2E3"/>
    </a:solidFill>
    <a:ln w="3175">
      <a:solidFill>
        <a:schemeClr val="bg2">
          <a:lumMod val="50000"/>
        </a:schemeClr>
      </a:solidFill>
      <a:prstDash val="solid"/>
    </a:ln>
    <a:effectLst>
      <a:softEdge rad="12700"/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142875</xdr:rowOff>
    </xdr:from>
    <xdr:to>
      <xdr:col>12</xdr:col>
      <xdr:colOff>455925</xdr:colOff>
      <xdr:row>23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DM/Suivi%20Budget%20par%20pa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hthèse"/>
      <sheetName val="Chine"/>
      <sheetName val="Mongolie"/>
      <sheetName val="Tibet"/>
      <sheetName val="Népal"/>
      <sheetName val="Inde"/>
      <sheetName val="Thailande"/>
      <sheetName val="Birmanie"/>
      <sheetName val="Laos"/>
      <sheetName val="Vietnam"/>
      <sheetName val="Cambodge"/>
      <sheetName val="Australie"/>
      <sheetName val="Retraits"/>
      <sheetName val="NZ sans extra"/>
      <sheetName val="NZ"/>
      <sheetName val="Ile de Paques"/>
      <sheetName val="Chili"/>
      <sheetName val="Argentine"/>
      <sheetName val="Bolivie"/>
      <sheetName val="Perou"/>
      <sheetName val="Equat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BUDGET Nouvelle-Zélande</v>
          </cell>
        </row>
        <row r="11">
          <cell r="B11" t="str">
            <v>Logement</v>
          </cell>
          <cell r="D11">
            <v>3.9473684210526314</v>
          </cell>
        </row>
        <row r="35">
          <cell r="B35" t="str">
            <v>Repas</v>
          </cell>
          <cell r="D35">
            <v>148.6611842105263</v>
          </cell>
        </row>
        <row r="40">
          <cell r="B40" t="str">
            <v>Location véhicule</v>
          </cell>
          <cell r="D40">
            <v>499.40407894736842</v>
          </cell>
        </row>
        <row r="59">
          <cell r="B59" t="str">
            <v>Essence</v>
          </cell>
          <cell r="D59">
            <v>377.49671052631578</v>
          </cell>
        </row>
        <row r="73">
          <cell r="B73" t="str">
            <v>Excursions</v>
          </cell>
          <cell r="D73">
            <v>512.5</v>
          </cell>
        </row>
        <row r="86">
          <cell r="B86" t="str">
            <v>Autres</v>
          </cell>
          <cell r="D86">
            <v>23.648684210526312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/>
  </sheetViews>
  <sheetFormatPr baseColWidth="10" defaultColWidth="9.140625" defaultRowHeight="12.75" x14ac:dyDescent="0.2"/>
  <cols>
    <col min="1" max="1" width="22" style="2" customWidth="1"/>
    <col min="2" max="2" width="43.28515625" style="2" customWidth="1"/>
    <col min="3" max="3" width="16.85546875" style="2" bestFit="1" customWidth="1"/>
    <col min="4" max="4" width="15.140625" style="4" customWidth="1"/>
    <col min="5" max="5" width="14.42578125" style="2" customWidth="1"/>
    <col min="6" max="6" width="9.140625" style="2"/>
    <col min="7" max="7" width="13.5703125" style="2" customWidth="1"/>
    <col min="8" max="16384" width="9.140625" style="2"/>
  </cols>
  <sheetData>
    <row r="1" spans="1:10" x14ac:dyDescent="0.2">
      <c r="A1" s="1" t="str">
        <f>"BUDGET "&amp;B3</f>
        <v>BUDGET Nouvelle-Zélande</v>
      </c>
      <c r="C1" s="71"/>
      <c r="D1" s="72"/>
      <c r="E1" s="71"/>
    </row>
    <row r="3" spans="1:10" x14ac:dyDescent="0.2">
      <c r="A3" s="1" t="s">
        <v>0</v>
      </c>
      <c r="B3" s="3" t="s">
        <v>1</v>
      </c>
    </row>
    <row r="4" spans="1:10" x14ac:dyDescent="0.2">
      <c r="A4" s="1" t="s">
        <v>2</v>
      </c>
      <c r="B4" s="3">
        <v>31</v>
      </c>
      <c r="C4" s="2" t="s">
        <v>3</v>
      </c>
      <c r="F4" s="5"/>
    </row>
    <row r="5" spans="1:10" x14ac:dyDescent="0.2">
      <c r="A5" s="1" t="s">
        <v>4</v>
      </c>
      <c r="B5" s="6" t="s">
        <v>5</v>
      </c>
    </row>
    <row r="6" spans="1:10" x14ac:dyDescent="0.2">
      <c r="A6" s="1" t="s">
        <v>6</v>
      </c>
      <c r="B6" s="3">
        <v>1.52</v>
      </c>
    </row>
    <row r="7" spans="1:10" x14ac:dyDescent="0.2">
      <c r="A7" s="1"/>
      <c r="B7" s="3"/>
      <c r="H7" s="5"/>
      <c r="I7" s="5"/>
      <c r="J7" s="5"/>
    </row>
    <row r="8" spans="1:10" ht="13.5" thickBot="1" x14ac:dyDescent="0.25"/>
    <row r="9" spans="1:10" ht="14.25" thickTop="1" thickBot="1" x14ac:dyDescent="0.25">
      <c r="A9" s="7" t="s">
        <v>7</v>
      </c>
      <c r="B9" s="8" t="s">
        <v>8</v>
      </c>
      <c r="C9" s="8" t="s">
        <v>9</v>
      </c>
      <c r="D9" s="9" t="s">
        <v>10</v>
      </c>
    </row>
    <row r="10" spans="1:10" ht="14.25" thickTop="1" thickBot="1" x14ac:dyDescent="0.25">
      <c r="A10" s="10" t="s">
        <v>11</v>
      </c>
      <c r="B10" s="11" t="s">
        <v>12</v>
      </c>
      <c r="C10" s="12">
        <v>6</v>
      </c>
      <c r="D10" s="13">
        <f>C10/$B$6</f>
        <v>3.9473684210526314</v>
      </c>
    </row>
    <row r="11" spans="1:10" ht="14.25" thickTop="1" thickBot="1" x14ac:dyDescent="0.25">
      <c r="A11" s="14"/>
      <c r="B11" s="15" t="s">
        <v>13</v>
      </c>
      <c r="C11" s="16" t="s">
        <v>14</v>
      </c>
      <c r="D11" s="17">
        <f>SUM(D10:D10)</f>
        <v>3.9473684210526314</v>
      </c>
    </row>
    <row r="12" spans="1:10" ht="14.25" thickTop="1" thickBot="1" x14ac:dyDescent="0.25">
      <c r="B12" s="4"/>
    </row>
    <row r="13" spans="1:10" ht="14.25" thickTop="1" thickBot="1" x14ac:dyDescent="0.25">
      <c r="A13" s="7" t="s">
        <v>7</v>
      </c>
      <c r="B13" s="8" t="s">
        <v>15</v>
      </c>
      <c r="C13" s="8" t="s">
        <v>9</v>
      </c>
      <c r="D13" s="9" t="s">
        <v>10</v>
      </c>
    </row>
    <row r="14" spans="1:10" ht="13.5" thickTop="1" x14ac:dyDescent="0.2">
      <c r="A14" s="18" t="s">
        <v>16</v>
      </c>
      <c r="B14" s="19" t="s">
        <v>17</v>
      </c>
      <c r="C14" s="20">
        <f>21.39/2</f>
        <v>10.695</v>
      </c>
      <c r="D14" s="21">
        <f t="shared" ref="D14:D33" si="0">C14/$B$6</f>
        <v>7.0361842105263159</v>
      </c>
    </row>
    <row r="15" spans="1:10" x14ac:dyDescent="0.2">
      <c r="A15" s="22" t="s">
        <v>16</v>
      </c>
      <c r="B15" s="23" t="s">
        <v>17</v>
      </c>
      <c r="C15" s="24">
        <f>83.4/2</f>
        <v>41.7</v>
      </c>
      <c r="D15" s="25">
        <f t="shared" si="0"/>
        <v>27.434210526315791</v>
      </c>
    </row>
    <row r="16" spans="1:10" x14ac:dyDescent="0.2">
      <c r="A16" s="22"/>
      <c r="B16" s="23" t="s">
        <v>18</v>
      </c>
      <c r="C16" s="24">
        <v>3</v>
      </c>
      <c r="D16" s="25">
        <f t="shared" si="0"/>
        <v>1.9736842105263157</v>
      </c>
    </row>
    <row r="17" spans="1:10" x14ac:dyDescent="0.2">
      <c r="A17" s="22" t="s">
        <v>19</v>
      </c>
      <c r="B17" s="23" t="s">
        <v>17</v>
      </c>
      <c r="C17" s="24">
        <f>51.14/2</f>
        <v>25.57</v>
      </c>
      <c r="D17" s="25">
        <f t="shared" si="0"/>
        <v>16.82236842105263</v>
      </c>
    </row>
    <row r="18" spans="1:10" x14ac:dyDescent="0.2">
      <c r="A18" s="22" t="s">
        <v>20</v>
      </c>
      <c r="B18" s="23" t="s">
        <v>21</v>
      </c>
      <c r="C18" s="24">
        <f>(12+12+4.5)/2</f>
        <v>14.25</v>
      </c>
      <c r="D18" s="25">
        <f t="shared" si="0"/>
        <v>9.375</v>
      </c>
    </row>
    <row r="19" spans="1:10" x14ac:dyDescent="0.2">
      <c r="A19" s="22" t="s">
        <v>22</v>
      </c>
      <c r="B19" s="23" t="s">
        <v>23</v>
      </c>
      <c r="C19" s="24">
        <v>1.5</v>
      </c>
      <c r="D19" s="25">
        <f t="shared" si="0"/>
        <v>0.98684210526315785</v>
      </c>
    </row>
    <row r="20" spans="1:10" x14ac:dyDescent="0.2">
      <c r="A20" s="22" t="s">
        <v>24</v>
      </c>
      <c r="B20" s="23" t="s">
        <v>25</v>
      </c>
      <c r="C20" s="24">
        <f>4.7/2</f>
        <v>2.35</v>
      </c>
      <c r="D20" s="25">
        <f t="shared" si="0"/>
        <v>1.5460526315789473</v>
      </c>
    </row>
    <row r="21" spans="1:10" x14ac:dyDescent="0.2">
      <c r="A21" s="22" t="s">
        <v>24</v>
      </c>
      <c r="B21" s="23" t="s">
        <v>26</v>
      </c>
      <c r="C21" s="24">
        <v>6</v>
      </c>
      <c r="D21" s="25">
        <f t="shared" si="0"/>
        <v>3.9473684210526314</v>
      </c>
    </row>
    <row r="22" spans="1:10" x14ac:dyDescent="0.2">
      <c r="A22" s="22" t="s">
        <v>27</v>
      </c>
      <c r="B22" s="23" t="s">
        <v>28</v>
      </c>
      <c r="C22" s="24">
        <f>2/2</f>
        <v>1</v>
      </c>
      <c r="D22" s="25">
        <f t="shared" si="0"/>
        <v>0.65789473684210531</v>
      </c>
    </row>
    <row r="23" spans="1:10" x14ac:dyDescent="0.2">
      <c r="A23" s="22" t="s">
        <v>29</v>
      </c>
      <c r="B23" s="23" t="s">
        <v>17</v>
      </c>
      <c r="C23" s="24">
        <f>61.28/2</f>
        <v>30.64</v>
      </c>
      <c r="D23" s="25">
        <f t="shared" si="0"/>
        <v>20.157894736842106</v>
      </c>
    </row>
    <row r="24" spans="1:10" x14ac:dyDescent="0.2">
      <c r="A24" s="22" t="s">
        <v>30</v>
      </c>
      <c r="B24" s="23" t="s">
        <v>31</v>
      </c>
      <c r="C24" s="24">
        <v>6.5</v>
      </c>
      <c r="D24" s="25">
        <f t="shared" si="0"/>
        <v>4.2763157894736841</v>
      </c>
    </row>
    <row r="25" spans="1:10" ht="13.5" thickBot="1" x14ac:dyDescent="0.25">
      <c r="A25" s="22" t="s">
        <v>32</v>
      </c>
      <c r="B25" s="23" t="s">
        <v>33</v>
      </c>
      <c r="C25" s="24">
        <f>(18.9+1.2)/2</f>
        <v>10.049999999999999</v>
      </c>
      <c r="D25" s="25">
        <f t="shared" si="0"/>
        <v>6.6118421052631575</v>
      </c>
    </row>
    <row r="26" spans="1:10" ht="13.5" thickBot="1" x14ac:dyDescent="0.25">
      <c r="A26" s="22" t="s">
        <v>34</v>
      </c>
      <c r="B26" s="23" t="s">
        <v>35</v>
      </c>
      <c r="C26" s="24">
        <v>3</v>
      </c>
      <c r="D26" s="25">
        <f t="shared" si="0"/>
        <v>1.9736842105263157</v>
      </c>
      <c r="F26" s="26" t="s">
        <v>36</v>
      </c>
      <c r="G26" s="27"/>
      <c r="H26" s="28"/>
    </row>
    <row r="27" spans="1:10" ht="13.5" thickBot="1" x14ac:dyDescent="0.25">
      <c r="A27" s="22" t="s">
        <v>37</v>
      </c>
      <c r="B27" s="23" t="s">
        <v>23</v>
      </c>
      <c r="C27" s="24">
        <v>0.9</v>
      </c>
      <c r="D27" s="25">
        <f t="shared" si="0"/>
        <v>0.59210526315789469</v>
      </c>
      <c r="F27" s="29"/>
      <c r="G27" s="30" t="s">
        <v>38</v>
      </c>
      <c r="H27" s="31">
        <f>(D11+D35+D61+D73+D86)/$B$4</f>
        <v>50.505097623089981</v>
      </c>
    </row>
    <row r="28" spans="1:10" x14ac:dyDescent="0.2">
      <c r="A28" s="22" t="s">
        <v>39</v>
      </c>
      <c r="B28" s="23" t="s">
        <v>18</v>
      </c>
      <c r="C28" s="24">
        <f>(6+5.5)/2</f>
        <v>5.75</v>
      </c>
      <c r="D28" s="25">
        <f t="shared" si="0"/>
        <v>3.7828947368421053</v>
      </c>
      <c r="F28" s="32"/>
      <c r="G28" s="33" t="s">
        <v>40</v>
      </c>
      <c r="H28" s="34">
        <f>D11/B4</f>
        <v>0.12733446519524619</v>
      </c>
    </row>
    <row r="29" spans="1:10" x14ac:dyDescent="0.2">
      <c r="A29" s="22" t="s">
        <v>39</v>
      </c>
      <c r="B29" s="23" t="s">
        <v>17</v>
      </c>
      <c r="C29" s="24">
        <f>67.82/2</f>
        <v>33.909999999999997</v>
      </c>
      <c r="D29" s="25">
        <f t="shared" si="0"/>
        <v>22.309210526315788</v>
      </c>
      <c r="F29" s="35"/>
      <c r="G29" s="36" t="s">
        <v>41</v>
      </c>
      <c r="H29" s="37">
        <f>D35/B4</f>
        <v>4.7955220713072997</v>
      </c>
    </row>
    <row r="30" spans="1:10" x14ac:dyDescent="0.2">
      <c r="A30" s="22" t="s">
        <v>42</v>
      </c>
      <c r="B30" s="23" t="s">
        <v>17</v>
      </c>
      <c r="C30" s="24">
        <f>20.7/2</f>
        <v>10.35</v>
      </c>
      <c r="D30" s="25">
        <f t="shared" si="0"/>
        <v>6.8092105263157894</v>
      </c>
      <c r="F30" s="35"/>
      <c r="G30" s="36" t="s">
        <v>43</v>
      </c>
      <c r="H30" s="37">
        <f>D40/B4</f>
        <v>16.109808998302206</v>
      </c>
      <c r="J30" s="5"/>
    </row>
    <row r="31" spans="1:10" x14ac:dyDescent="0.2">
      <c r="A31" s="22" t="s">
        <v>44</v>
      </c>
      <c r="B31" s="23" t="s">
        <v>45</v>
      </c>
      <c r="C31" s="24">
        <f>13/2</f>
        <v>6.5</v>
      </c>
      <c r="D31" s="25">
        <f t="shared" si="0"/>
        <v>4.2763157894736841</v>
      </c>
      <c r="F31" s="35"/>
      <c r="G31" s="36" t="s">
        <v>46</v>
      </c>
      <c r="H31" s="37">
        <f>D59/B4</f>
        <v>12.177313242784381</v>
      </c>
    </row>
    <row r="32" spans="1:10" x14ac:dyDescent="0.2">
      <c r="A32" s="22" t="s">
        <v>44</v>
      </c>
      <c r="B32" s="23" t="s">
        <v>18</v>
      </c>
      <c r="C32" s="24">
        <f>2.9/2</f>
        <v>1.45</v>
      </c>
      <c r="D32" s="25">
        <f t="shared" si="0"/>
        <v>0.95394736842105254</v>
      </c>
      <c r="F32" s="35"/>
      <c r="G32" s="38" t="s">
        <v>47</v>
      </c>
      <c r="H32" s="37">
        <f>+D73/B4</f>
        <v>16.532258064516128</v>
      </c>
    </row>
    <row r="33" spans="1:10" ht="13.5" thickBot="1" x14ac:dyDescent="0.25">
      <c r="A33" s="22" t="s">
        <v>44</v>
      </c>
      <c r="B33" s="23" t="s">
        <v>17</v>
      </c>
      <c r="C33" s="39">
        <f>21.7/2</f>
        <v>10.85</v>
      </c>
      <c r="D33" s="25">
        <f t="shared" si="0"/>
        <v>7.1381578947368416</v>
      </c>
      <c r="F33" s="40"/>
      <c r="G33" s="41" t="s">
        <v>48</v>
      </c>
      <c r="H33" s="42">
        <f>+D86/B4</f>
        <v>0.76286078098471977</v>
      </c>
    </row>
    <row r="34" spans="1:10" ht="13.5" thickBot="1" x14ac:dyDescent="0.25">
      <c r="A34" s="43"/>
      <c r="B34" s="44"/>
      <c r="C34" s="45"/>
      <c r="D34" s="46"/>
    </row>
    <row r="35" spans="1:10" ht="14.25" thickTop="1" thickBot="1" x14ac:dyDescent="0.25">
      <c r="B35" s="47" t="s">
        <v>49</v>
      </c>
      <c r="C35" s="48" t="s">
        <v>50</v>
      </c>
      <c r="D35" s="49">
        <f>SUM(D14:D34)</f>
        <v>148.6611842105263</v>
      </c>
      <c r="F35" s="50" t="s">
        <v>51</v>
      </c>
      <c r="G35" s="51"/>
      <c r="H35" s="52">
        <v>0</v>
      </c>
    </row>
    <row r="36" spans="1:10" ht="14.25" thickTop="1" thickBot="1" x14ac:dyDescent="0.25">
      <c r="B36" s="4"/>
    </row>
    <row r="37" spans="1:10" ht="14.25" thickTop="1" thickBot="1" x14ac:dyDescent="0.25">
      <c r="A37" s="7" t="s">
        <v>52</v>
      </c>
      <c r="B37" s="8" t="s">
        <v>53</v>
      </c>
      <c r="C37" s="8" t="s">
        <v>9</v>
      </c>
      <c r="D37" s="9" t="s">
        <v>10</v>
      </c>
      <c r="F37" s="29"/>
      <c r="G37" s="30" t="s">
        <v>38</v>
      </c>
      <c r="H37" s="31">
        <f>H27*$B$4+H35</f>
        <v>1565.6580263157894</v>
      </c>
    </row>
    <row r="38" spans="1:10" ht="14.25" thickTop="1" thickBot="1" x14ac:dyDescent="0.25">
      <c r="A38" s="18" t="s">
        <v>54</v>
      </c>
      <c r="B38" s="19" t="s">
        <v>55</v>
      </c>
      <c r="C38" s="20">
        <f>51/2</f>
        <v>25.5</v>
      </c>
      <c r="D38" s="21">
        <f>(33.51+0.66)/2</f>
        <v>17.084999999999997</v>
      </c>
    </row>
    <row r="39" spans="1:10" ht="13.5" thickBot="1" x14ac:dyDescent="0.25">
      <c r="A39" s="53" t="s">
        <v>56</v>
      </c>
      <c r="B39" s="54" t="s">
        <v>57</v>
      </c>
      <c r="C39" s="55">
        <f>1466.25/2</f>
        <v>733.125</v>
      </c>
      <c r="D39" s="56">
        <f t="shared" ref="D39:D56" si="1">C39/$B$6</f>
        <v>482.31907894736844</v>
      </c>
      <c r="F39" s="26" t="s">
        <v>58</v>
      </c>
      <c r="G39" s="27"/>
      <c r="H39" s="28"/>
    </row>
    <row r="40" spans="1:10" ht="13.5" thickBot="1" x14ac:dyDescent="0.25">
      <c r="A40" s="57" t="s">
        <v>59</v>
      </c>
      <c r="B40" s="58" t="s">
        <v>60</v>
      </c>
      <c r="C40" s="59">
        <f>SUBTOTAL(9,C38:C39)</f>
        <v>758.625</v>
      </c>
      <c r="D40" s="60">
        <f>SUBTOTAL(9,D38:D39)</f>
        <v>499.40407894736842</v>
      </c>
      <c r="F40" s="29"/>
      <c r="G40" s="30" t="s">
        <v>38</v>
      </c>
      <c r="H40" s="31">
        <f>60*B4</f>
        <v>1860</v>
      </c>
      <c r="J40" s="61"/>
    </row>
    <row r="41" spans="1:10" ht="13.5" thickBot="1" x14ac:dyDescent="0.25">
      <c r="A41" s="22"/>
      <c r="B41" s="23"/>
      <c r="C41" s="24"/>
      <c r="D41" s="25"/>
      <c r="E41" s="61"/>
      <c r="H41" s="62">
        <f>H40-H37</f>
        <v>294.34197368421064</v>
      </c>
    </row>
    <row r="42" spans="1:10" x14ac:dyDescent="0.2">
      <c r="A42" s="22" t="s">
        <v>61</v>
      </c>
      <c r="B42" s="23" t="s">
        <v>16</v>
      </c>
      <c r="C42" s="39">
        <f>40.78/2</f>
        <v>20.39</v>
      </c>
      <c r="D42" s="25">
        <f>C42/$B$6</f>
        <v>13.414473684210526</v>
      </c>
      <c r="J42" s="61"/>
    </row>
    <row r="43" spans="1:10" x14ac:dyDescent="0.2">
      <c r="A43" s="22" t="s">
        <v>61</v>
      </c>
      <c r="B43" s="23" t="s">
        <v>62</v>
      </c>
      <c r="C43" s="24">
        <f>40.4/2</f>
        <v>20.2</v>
      </c>
      <c r="D43" s="25">
        <f t="shared" si="1"/>
        <v>13.289473684210526</v>
      </c>
      <c r="F43" s="35" t="s">
        <v>63</v>
      </c>
      <c r="G43" s="36"/>
      <c r="H43" s="37">
        <v>127.63157894736842</v>
      </c>
      <c r="J43" s="61"/>
    </row>
    <row r="44" spans="1:10" x14ac:dyDescent="0.2">
      <c r="A44" s="22" t="s">
        <v>61</v>
      </c>
      <c r="B44" s="23" t="s">
        <v>64</v>
      </c>
      <c r="C44" s="24">
        <f>124.98/2</f>
        <v>62.49</v>
      </c>
      <c r="D44" s="25">
        <f t="shared" si="1"/>
        <v>41.111842105263158</v>
      </c>
      <c r="F44" s="35" t="s">
        <v>65</v>
      </c>
      <c r="G44" s="36"/>
      <c r="H44" s="37">
        <v>100.32894736842105</v>
      </c>
      <c r="J44" s="61"/>
    </row>
    <row r="45" spans="1:10" ht="13.5" thickBot="1" x14ac:dyDescent="0.25">
      <c r="A45" s="22" t="s">
        <v>61</v>
      </c>
      <c r="B45" s="23" t="s">
        <v>19</v>
      </c>
      <c r="C45" s="24">
        <f>30.36/2</f>
        <v>15.18</v>
      </c>
      <c r="D45" s="25">
        <f t="shared" si="1"/>
        <v>9.9868421052631575</v>
      </c>
      <c r="J45" s="61"/>
    </row>
    <row r="46" spans="1:10" ht="13.5" thickBot="1" x14ac:dyDescent="0.25">
      <c r="A46" s="22" t="s">
        <v>61</v>
      </c>
      <c r="B46" s="23" t="s">
        <v>66</v>
      </c>
      <c r="C46" s="24">
        <f>34.73/2</f>
        <v>17.364999999999998</v>
      </c>
      <c r="D46" s="25">
        <f t="shared" si="1"/>
        <v>11.424342105263158</v>
      </c>
      <c r="F46" s="29"/>
      <c r="G46" s="30" t="s">
        <v>38</v>
      </c>
      <c r="H46" s="31">
        <f>H43+H37+H44</f>
        <v>1793.6185526315787</v>
      </c>
      <c r="J46" s="61"/>
    </row>
    <row r="47" spans="1:10" ht="13.5" thickBot="1" x14ac:dyDescent="0.25">
      <c r="A47" s="22" t="s">
        <v>61</v>
      </c>
      <c r="B47" s="23" t="s">
        <v>20</v>
      </c>
      <c r="C47" s="24">
        <f>132.9/2</f>
        <v>66.45</v>
      </c>
      <c r="D47" s="25">
        <f t="shared" si="1"/>
        <v>43.717105263157897</v>
      </c>
      <c r="J47" s="61"/>
    </row>
    <row r="48" spans="1:10" ht="13.5" thickBot="1" x14ac:dyDescent="0.25">
      <c r="A48" s="22" t="s">
        <v>61</v>
      </c>
      <c r="B48" s="23" t="s">
        <v>67</v>
      </c>
      <c r="C48" s="24">
        <f>33.49/2</f>
        <v>16.745000000000001</v>
      </c>
      <c r="D48" s="25">
        <f t="shared" si="1"/>
        <v>11.016447368421053</v>
      </c>
      <c r="F48" s="26" t="s">
        <v>58</v>
      </c>
      <c r="G48" s="27"/>
      <c r="H48" s="28"/>
      <c r="J48" s="61"/>
    </row>
    <row r="49" spans="1:10" ht="13.5" thickBot="1" x14ac:dyDescent="0.25">
      <c r="A49" s="22" t="s">
        <v>61</v>
      </c>
      <c r="B49" s="23" t="s">
        <v>24</v>
      </c>
      <c r="C49" s="24">
        <f>123/2</f>
        <v>61.5</v>
      </c>
      <c r="D49" s="25">
        <f t="shared" si="1"/>
        <v>40.460526315789473</v>
      </c>
      <c r="F49" s="29"/>
      <c r="G49" s="30" t="s">
        <v>38</v>
      </c>
      <c r="H49" s="31">
        <f>H40</f>
        <v>1860</v>
      </c>
    </row>
    <row r="50" spans="1:10" ht="13.5" thickBot="1" x14ac:dyDescent="0.25">
      <c r="A50" s="22" t="s">
        <v>61</v>
      </c>
      <c r="B50" s="23" t="s">
        <v>29</v>
      </c>
      <c r="C50" s="24">
        <f>93.22/2</f>
        <v>46.61</v>
      </c>
      <c r="D50" s="25">
        <f t="shared" si="1"/>
        <v>30.664473684210524</v>
      </c>
      <c r="H50" s="62">
        <f>H49-H46</f>
        <v>66.381447368421277</v>
      </c>
    </row>
    <row r="51" spans="1:10" x14ac:dyDescent="0.2">
      <c r="A51" s="22" t="s">
        <v>61</v>
      </c>
      <c r="B51" s="23" t="s">
        <v>68</v>
      </c>
      <c r="C51" s="24">
        <f>131.5/2</f>
        <v>65.75</v>
      </c>
      <c r="D51" s="25">
        <f t="shared" si="1"/>
        <v>43.256578947368418</v>
      </c>
    </row>
    <row r="52" spans="1:10" x14ac:dyDescent="0.2">
      <c r="A52" s="22" t="s">
        <v>61</v>
      </c>
      <c r="B52" s="23" t="s">
        <v>39</v>
      </c>
      <c r="C52" s="24">
        <f>76.54/2</f>
        <v>38.270000000000003</v>
      </c>
      <c r="D52" s="25">
        <f t="shared" si="1"/>
        <v>25.17763157894737</v>
      </c>
    </row>
    <row r="53" spans="1:10" x14ac:dyDescent="0.2">
      <c r="A53" s="22" t="s">
        <v>61</v>
      </c>
      <c r="B53" s="23" t="s">
        <v>69</v>
      </c>
      <c r="C53" s="24">
        <f>15.1/2</f>
        <v>7.55</v>
      </c>
      <c r="D53" s="25">
        <f t="shared" si="1"/>
        <v>4.9671052631578947</v>
      </c>
      <c r="J53" s="61"/>
    </row>
    <row r="54" spans="1:10" x14ac:dyDescent="0.2">
      <c r="A54" s="22" t="s">
        <v>61</v>
      </c>
      <c r="B54" s="23" t="s">
        <v>70</v>
      </c>
      <c r="C54" s="24">
        <f>14.9/2</f>
        <v>7.45</v>
      </c>
      <c r="D54" s="25">
        <f t="shared" si="1"/>
        <v>4.9013157894736841</v>
      </c>
    </row>
    <row r="55" spans="1:10" x14ac:dyDescent="0.2">
      <c r="A55" s="22" t="s">
        <v>61</v>
      </c>
      <c r="B55" s="23" t="s">
        <v>42</v>
      </c>
      <c r="C55" s="24">
        <f>132.43/2</f>
        <v>66.215000000000003</v>
      </c>
      <c r="D55" s="25">
        <f t="shared" si="1"/>
        <v>43.5625</v>
      </c>
    </row>
    <row r="56" spans="1:10" x14ac:dyDescent="0.2">
      <c r="A56" s="22" t="s">
        <v>61</v>
      </c>
      <c r="B56" s="23" t="s">
        <v>71</v>
      </c>
      <c r="C56" s="24">
        <f>123.26/2</f>
        <v>61.63</v>
      </c>
      <c r="D56" s="25">
        <f t="shared" si="1"/>
        <v>40.546052631578945</v>
      </c>
    </row>
    <row r="57" spans="1:10" x14ac:dyDescent="0.2">
      <c r="A57" s="22"/>
      <c r="B57" s="23"/>
      <c r="C57" s="24"/>
      <c r="D57" s="25"/>
    </row>
    <row r="58" spans="1:10" x14ac:dyDescent="0.2">
      <c r="A58" s="22"/>
      <c r="B58" s="23"/>
      <c r="C58" s="24"/>
      <c r="D58" s="25"/>
    </row>
    <row r="59" spans="1:10" x14ac:dyDescent="0.2">
      <c r="A59" s="57" t="s">
        <v>59</v>
      </c>
      <c r="B59" s="58" t="s">
        <v>61</v>
      </c>
      <c r="C59" s="59">
        <f>SUBTOTAL(9,C42:C58)</f>
        <v>573.79500000000007</v>
      </c>
      <c r="D59" s="60">
        <f>SUBTOTAL(9,D42:D58)</f>
        <v>377.49671052631578</v>
      </c>
    </row>
    <row r="60" spans="1:10" ht="13.5" thickBot="1" x14ac:dyDescent="0.25">
      <c r="A60" s="43"/>
      <c r="B60" s="44"/>
      <c r="C60" s="45"/>
      <c r="D60" s="46"/>
    </row>
    <row r="61" spans="1:10" ht="14.25" thickTop="1" thickBot="1" x14ac:dyDescent="0.25">
      <c r="A61" s="14"/>
      <c r="B61" s="15" t="s">
        <v>72</v>
      </c>
      <c r="C61" s="63" t="s">
        <v>73</v>
      </c>
      <c r="D61" s="64">
        <f>SUBTOTAL(9,D38:D60)</f>
        <v>876.9007894736842</v>
      </c>
    </row>
    <row r="62" spans="1:10" ht="14.25" thickTop="1" thickBot="1" x14ac:dyDescent="0.25">
      <c r="B62" s="4"/>
    </row>
    <row r="63" spans="1:10" ht="14.25" thickTop="1" thickBot="1" x14ac:dyDescent="0.25">
      <c r="A63" s="7" t="s">
        <v>7</v>
      </c>
      <c r="B63" s="8" t="s">
        <v>74</v>
      </c>
      <c r="C63" s="8" t="s">
        <v>9</v>
      </c>
      <c r="D63" s="9" t="s">
        <v>10</v>
      </c>
    </row>
    <row r="64" spans="1:10" ht="13.5" thickTop="1" x14ac:dyDescent="0.2">
      <c r="A64" s="18" t="s">
        <v>11</v>
      </c>
      <c r="B64" s="19" t="s">
        <v>75</v>
      </c>
      <c r="C64" s="20">
        <v>50</v>
      </c>
      <c r="D64" s="21">
        <f t="shared" ref="D64:D72" si="2">C64/$B$6</f>
        <v>32.89473684210526</v>
      </c>
    </row>
    <row r="65" spans="1:4" x14ac:dyDescent="0.2">
      <c r="A65" s="22" t="s">
        <v>20</v>
      </c>
      <c r="B65" s="23" t="s">
        <v>76</v>
      </c>
      <c r="C65" s="24">
        <f>129/2</f>
        <v>64.5</v>
      </c>
      <c r="D65" s="25">
        <f t="shared" si="2"/>
        <v>42.434210526315788</v>
      </c>
    </row>
    <row r="66" spans="1:4" x14ac:dyDescent="0.2">
      <c r="A66" s="22" t="s">
        <v>27</v>
      </c>
      <c r="B66" s="23" t="s">
        <v>77</v>
      </c>
      <c r="C66" s="24">
        <v>59</v>
      </c>
      <c r="D66" s="25">
        <f t="shared" si="2"/>
        <v>38.815789473684212</v>
      </c>
    </row>
    <row r="67" spans="1:4" x14ac:dyDescent="0.2">
      <c r="A67" s="22" t="s">
        <v>78</v>
      </c>
      <c r="B67" s="23"/>
      <c r="C67" s="39">
        <v>110</v>
      </c>
      <c r="D67" s="25">
        <f t="shared" si="2"/>
        <v>72.368421052631575</v>
      </c>
    </row>
    <row r="68" spans="1:4" x14ac:dyDescent="0.2">
      <c r="A68" s="22" t="s">
        <v>37</v>
      </c>
      <c r="B68" s="23" t="s">
        <v>79</v>
      </c>
      <c r="C68" s="39">
        <v>4.5</v>
      </c>
      <c r="D68" s="25">
        <f t="shared" si="2"/>
        <v>2.9605263157894735</v>
      </c>
    </row>
    <row r="69" spans="1:4" x14ac:dyDescent="0.2">
      <c r="A69" s="22" t="s">
        <v>80</v>
      </c>
      <c r="B69" s="23" t="s">
        <v>81</v>
      </c>
      <c r="C69" s="39">
        <v>140</v>
      </c>
      <c r="D69" s="25">
        <f t="shared" si="2"/>
        <v>92.10526315789474</v>
      </c>
    </row>
    <row r="70" spans="1:4" x14ac:dyDescent="0.2">
      <c r="A70" s="22" t="s">
        <v>82</v>
      </c>
      <c r="B70" s="23" t="s">
        <v>83</v>
      </c>
      <c r="C70" s="39">
        <v>220</v>
      </c>
      <c r="D70" s="25">
        <f t="shared" si="2"/>
        <v>144.73684210526315</v>
      </c>
    </row>
    <row r="71" spans="1:4" x14ac:dyDescent="0.2">
      <c r="A71" s="22" t="s">
        <v>84</v>
      </c>
      <c r="B71" s="23" t="s">
        <v>85</v>
      </c>
      <c r="C71" s="39">
        <f>58.6/2</f>
        <v>29.3</v>
      </c>
      <c r="D71" s="25">
        <f t="shared" si="2"/>
        <v>19.276315789473685</v>
      </c>
    </row>
    <row r="72" spans="1:4" ht="13.5" thickBot="1" x14ac:dyDescent="0.25">
      <c r="A72" s="43" t="s">
        <v>84</v>
      </c>
      <c r="B72" s="44" t="s">
        <v>86</v>
      </c>
      <c r="C72" s="45">
        <f>203.4/2</f>
        <v>101.7</v>
      </c>
      <c r="D72" s="65">
        <f t="shared" si="2"/>
        <v>66.90789473684211</v>
      </c>
    </row>
    <row r="73" spans="1:4" ht="14.25" thickTop="1" thickBot="1" x14ac:dyDescent="0.25">
      <c r="B73" s="47" t="s">
        <v>87</v>
      </c>
      <c r="C73" s="66" t="s">
        <v>88</v>
      </c>
      <c r="D73" s="67">
        <f>SUM(D64:D72)</f>
        <v>512.5</v>
      </c>
    </row>
    <row r="74" spans="1:4" ht="14.25" thickTop="1" thickBot="1" x14ac:dyDescent="0.25"/>
    <row r="75" spans="1:4" ht="14.25" thickTop="1" thickBot="1" x14ac:dyDescent="0.25">
      <c r="A75" s="7" t="s">
        <v>48</v>
      </c>
      <c r="B75" s="8"/>
      <c r="C75" s="8" t="s">
        <v>9</v>
      </c>
      <c r="D75" s="9" t="s">
        <v>10</v>
      </c>
    </row>
    <row r="76" spans="1:4" ht="13.5" thickTop="1" x14ac:dyDescent="0.2">
      <c r="A76" s="18" t="s">
        <v>89</v>
      </c>
      <c r="B76" s="19"/>
      <c r="C76" s="68"/>
      <c r="D76" s="21">
        <f>11.85/2</f>
        <v>5.9249999999999998</v>
      </c>
    </row>
    <row r="77" spans="1:4" x14ac:dyDescent="0.2">
      <c r="A77" s="22" t="s">
        <v>90</v>
      </c>
      <c r="B77" s="23"/>
      <c r="C77" s="24">
        <f>6.5/2</f>
        <v>3.25</v>
      </c>
      <c r="D77" s="25">
        <f t="shared" ref="D77:D83" si="3">C77/$B$6</f>
        <v>2.138157894736842</v>
      </c>
    </row>
    <row r="78" spans="1:4" x14ac:dyDescent="0.2">
      <c r="A78" s="22" t="s">
        <v>91</v>
      </c>
      <c r="B78" s="23"/>
      <c r="C78" s="39">
        <v>5</v>
      </c>
      <c r="D78" s="25">
        <f t="shared" si="3"/>
        <v>3.2894736842105261</v>
      </c>
    </row>
    <row r="79" spans="1:4" x14ac:dyDescent="0.2">
      <c r="A79" s="22" t="s">
        <v>92</v>
      </c>
      <c r="B79" s="23"/>
      <c r="C79" s="39">
        <v>2</v>
      </c>
      <c r="D79" s="25">
        <f t="shared" si="3"/>
        <v>1.3157894736842106</v>
      </c>
    </row>
    <row r="80" spans="1:4" x14ac:dyDescent="0.2">
      <c r="A80" s="22" t="s">
        <v>93</v>
      </c>
      <c r="B80" s="23"/>
      <c r="C80" s="39">
        <v>3.5</v>
      </c>
      <c r="D80" s="25">
        <f t="shared" si="3"/>
        <v>2.3026315789473686</v>
      </c>
    </row>
    <row r="81" spans="1:4" x14ac:dyDescent="0.2">
      <c r="A81" s="22" t="s">
        <v>94</v>
      </c>
      <c r="B81" s="23"/>
      <c r="C81" s="39">
        <v>2</v>
      </c>
      <c r="D81" s="25">
        <f t="shared" si="3"/>
        <v>1.3157894736842106</v>
      </c>
    </row>
    <row r="82" spans="1:4" x14ac:dyDescent="0.2">
      <c r="A82" s="22" t="s">
        <v>95</v>
      </c>
      <c r="B82" s="23"/>
      <c r="C82" s="39">
        <v>1</v>
      </c>
      <c r="D82" s="25">
        <f t="shared" si="3"/>
        <v>0.65789473684210531</v>
      </c>
    </row>
    <row r="83" spans="1:4" x14ac:dyDescent="0.2">
      <c r="A83" s="22" t="s">
        <v>96</v>
      </c>
      <c r="B83" s="23"/>
      <c r="C83" s="39">
        <v>2.5</v>
      </c>
      <c r="D83" s="25">
        <f t="shared" si="3"/>
        <v>1.6447368421052631</v>
      </c>
    </row>
    <row r="84" spans="1:4" x14ac:dyDescent="0.2">
      <c r="A84" s="22" t="s">
        <v>97</v>
      </c>
      <c r="B84" s="23"/>
      <c r="C84" s="39"/>
      <c r="D84" s="25">
        <f>5.75/2</f>
        <v>2.875</v>
      </c>
    </row>
    <row r="85" spans="1:4" ht="13.5" thickBot="1" x14ac:dyDescent="0.25">
      <c r="A85" s="43" t="s">
        <v>98</v>
      </c>
      <c r="B85" s="44"/>
      <c r="C85" s="45">
        <f>6.64/2</f>
        <v>3.32</v>
      </c>
      <c r="D85" s="65">
        <f>C85/$B$6</f>
        <v>2.1842105263157894</v>
      </c>
    </row>
    <row r="86" spans="1:4" ht="14.25" thickTop="1" thickBot="1" x14ac:dyDescent="0.25">
      <c r="B86" s="47" t="s">
        <v>99</v>
      </c>
      <c r="C86" s="69" t="s">
        <v>100</v>
      </c>
      <c r="D86" s="70">
        <f>SUM(D76:D85)</f>
        <v>23.648684210526312</v>
      </c>
    </row>
    <row r="87" spans="1:4" ht="13.5" thickTop="1" x14ac:dyDescent="0.2"/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et Kevin</dc:creator>
  <cp:lastModifiedBy>Elise et Kevin</cp:lastModifiedBy>
  <dcterms:created xsi:type="dcterms:W3CDTF">2013-05-12T02:46:17Z</dcterms:created>
  <dcterms:modified xsi:type="dcterms:W3CDTF">2013-05-12T03:02:06Z</dcterms:modified>
</cp:coreProperties>
</file>