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8915" windowHeight="850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65" i="1" l="1"/>
  <c r="I36" i="1" l="1"/>
  <c r="I41" i="1"/>
  <c r="D60" i="1" l="1"/>
  <c r="D58" i="1"/>
  <c r="D57" i="1" l="1"/>
  <c r="D56" i="1"/>
  <c r="E93" i="1" l="1"/>
  <c r="D103" i="1" l="1"/>
  <c r="D55" i="1"/>
  <c r="D54" i="1"/>
  <c r="D53" i="1" l="1"/>
  <c r="D52" i="1"/>
  <c r="D51" i="1"/>
  <c r="D50" i="1"/>
  <c r="D101" i="1" l="1"/>
  <c r="D43" i="1"/>
  <c r="D92" i="1"/>
  <c r="D75" i="1"/>
  <c r="D49" i="1"/>
  <c r="D48" i="1"/>
  <c r="D47" i="1"/>
  <c r="D44" i="1"/>
  <c r="D40" i="1"/>
  <c r="D41" i="1"/>
  <c r="D31" i="1" l="1"/>
  <c r="D35" i="1"/>
  <c r="D33" i="1"/>
  <c r="D89" i="1"/>
  <c r="D39" i="1"/>
  <c r="D38" i="1"/>
  <c r="D37" i="1"/>
  <c r="D13" i="1"/>
  <c r="D36" i="1" l="1"/>
  <c r="D34" i="1"/>
  <c r="E23" i="1" l="1"/>
  <c r="D87" i="1" l="1"/>
  <c r="D32" i="1"/>
  <c r="D29" i="1"/>
  <c r="D28" i="1"/>
  <c r="D84" i="1" l="1"/>
  <c r="E84" i="1" s="1"/>
  <c r="D67" i="1"/>
  <c r="D27" i="1"/>
  <c r="D26" i="1"/>
  <c r="D24" i="1" l="1"/>
  <c r="E104" i="1" l="1"/>
  <c r="E103" i="1"/>
  <c r="E102" i="1"/>
  <c r="E101" i="1"/>
  <c r="E100" i="1"/>
  <c r="E99" i="1"/>
  <c r="E98" i="1"/>
  <c r="E92" i="1"/>
  <c r="E91" i="1"/>
  <c r="E90" i="1"/>
  <c r="E89" i="1"/>
  <c r="E88" i="1"/>
  <c r="E87" i="1"/>
  <c r="E86" i="1"/>
  <c r="E85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5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17" i="1"/>
  <c r="E16" i="1"/>
  <c r="E15" i="1"/>
  <c r="E14" i="1"/>
  <c r="E13" i="1"/>
  <c r="E12" i="1"/>
  <c r="E11" i="1"/>
  <c r="E10" i="1"/>
  <c r="A1" i="1"/>
  <c r="E19" i="1" l="1"/>
  <c r="I28" i="1" s="1"/>
  <c r="E81" i="1"/>
  <c r="I30" i="1" s="1"/>
  <c r="E106" i="1"/>
  <c r="I32" i="1" s="1"/>
  <c r="E95" i="1"/>
  <c r="E62" i="1"/>
  <c r="I29" i="1" s="1"/>
  <c r="I31" i="1" l="1"/>
  <c r="I27" i="1"/>
  <c r="I38" i="1" s="1"/>
  <c r="I42" i="1" l="1"/>
</calcChain>
</file>

<file path=xl/sharedStrings.xml><?xml version="1.0" encoding="utf-8"?>
<sst xmlns="http://schemas.openxmlformats.org/spreadsheetml/2006/main" count="204" uniqueCount="127">
  <si>
    <t>PAYS:</t>
  </si>
  <si>
    <t>Nb jours:</t>
  </si>
  <si>
    <t>Monnaie:</t>
  </si>
  <si>
    <t>Taux de change (1€=):</t>
  </si>
  <si>
    <t>Taux de change (1€=$):</t>
  </si>
  <si>
    <t>Ville</t>
  </si>
  <si>
    <t>Hotel</t>
  </si>
  <si>
    <t>Prix/pers ($)</t>
  </si>
  <si>
    <t>Prix/pers (devise)</t>
  </si>
  <si>
    <t>Prix/pers (€)</t>
  </si>
  <si>
    <t>Logement</t>
  </si>
  <si>
    <t>Repas</t>
  </si>
  <si>
    <t>TOTAL Hotels</t>
  </si>
  <si>
    <t>Restaurant</t>
  </si>
  <si>
    <t>Coût par jour / personne (€):</t>
  </si>
  <si>
    <t>Total:</t>
  </si>
  <si>
    <t>Logements:</t>
  </si>
  <si>
    <t>Repas:</t>
  </si>
  <si>
    <t>Transports:</t>
  </si>
  <si>
    <t>Excursions:</t>
  </si>
  <si>
    <t>Autres:</t>
  </si>
  <si>
    <t>VISA</t>
  </si>
  <si>
    <t>Prévisionnel</t>
  </si>
  <si>
    <t>TOTAL Repas</t>
  </si>
  <si>
    <t>Type</t>
  </si>
  <si>
    <t>Trajet</t>
  </si>
  <si>
    <t>Transports</t>
  </si>
  <si>
    <t>TOTAL Transports</t>
  </si>
  <si>
    <t>Excursion</t>
  </si>
  <si>
    <t>Excursions</t>
  </si>
  <si>
    <t>TOTAL Excursions</t>
  </si>
  <si>
    <t>Autres</t>
  </si>
  <si>
    <t>TOTAL Autres</t>
  </si>
  <si>
    <t>Philippines</t>
  </si>
  <si>
    <t>Pesos (PHP)</t>
  </si>
  <si>
    <t>Arrivée le 17 Mars (inclus) - Départ le 30 Mars (non inclus)</t>
  </si>
  <si>
    <t>Dumaguete</t>
  </si>
  <si>
    <t>Pekin</t>
  </si>
  <si>
    <t>Aeroport</t>
  </si>
  <si>
    <t>Dumaguete Aeroport -&gt; Harolds Mansion</t>
  </si>
  <si>
    <t>Harolds Mansion ( 2 nuits)</t>
  </si>
  <si>
    <t>Soir (repas Horlds Mansion)</t>
  </si>
  <si>
    <t>Soir (repas)</t>
  </si>
  <si>
    <t>Midi (repas + dumpling)</t>
  </si>
  <si>
    <t>Siquijor</t>
  </si>
  <si>
    <t>Midi ( Flora dive resort)</t>
  </si>
  <si>
    <t>Tricycle</t>
  </si>
  <si>
    <t>Bateau</t>
  </si>
  <si>
    <t>Dumaguete -&gt; Siquijor</t>
  </si>
  <si>
    <t>Siquijor -&gt; Larena</t>
  </si>
  <si>
    <t>Jeepney</t>
  </si>
  <si>
    <t>Larena -&gt; Kiwi -&gt; Flora</t>
  </si>
  <si>
    <t>Apo Island</t>
  </si>
  <si>
    <t>Excursion journée 3 plongées (Kevin)</t>
  </si>
  <si>
    <t>Excursion journée 2 plongées (Elise)</t>
  </si>
  <si>
    <t>Frais de retrait (Larena)</t>
  </si>
  <si>
    <t>Larena (Siquijor)</t>
  </si>
  <si>
    <t>Soir (Flora dive resort)</t>
  </si>
  <si>
    <t>Courses (eau + bakery)</t>
  </si>
  <si>
    <t>Matin (jus)</t>
  </si>
  <si>
    <t>Midi (Flora Dive resort)</t>
  </si>
  <si>
    <t>Matin (bakery + jus)</t>
  </si>
  <si>
    <t>1 plongée (Kevin)</t>
  </si>
  <si>
    <t>Location scooter + essence</t>
  </si>
  <si>
    <t>Flora's dive resort (3 nuits)</t>
  </si>
  <si>
    <t>Midi (Lazi)</t>
  </si>
  <si>
    <t>Parking cascades</t>
  </si>
  <si>
    <t>Siquijor Town</t>
  </si>
  <si>
    <t>Cottage près du port</t>
  </si>
  <si>
    <t>Cebu City</t>
  </si>
  <si>
    <t>Teo-Fel Pension House</t>
  </si>
  <si>
    <t>San Juan</t>
  </si>
  <si>
    <t>Midi (burgers + bière)</t>
  </si>
  <si>
    <t>Soir</t>
  </si>
  <si>
    <t>Larena -&gt; Siquijor</t>
  </si>
  <si>
    <t>Habal habal</t>
  </si>
  <si>
    <t>Siquijor -&gt; Dumaguete</t>
  </si>
  <si>
    <t>Dumaguete -&gt; Sibulan</t>
  </si>
  <si>
    <t xml:space="preserve">Bateau </t>
  </si>
  <si>
    <t>Sibulan -&gt; Liloan</t>
  </si>
  <si>
    <t>Bus</t>
  </si>
  <si>
    <t>Liloan -&gt; Cebu City</t>
  </si>
  <si>
    <t>Location scooter 1/2 journée + essence</t>
  </si>
  <si>
    <t xml:space="preserve">Entrée Plage </t>
  </si>
  <si>
    <t>Pourboire (scooter pour accident d'une touriste)</t>
  </si>
  <si>
    <t>Cebu</t>
  </si>
  <si>
    <t>Midi (Jolibee)</t>
  </si>
  <si>
    <t>Soir  - petit restau local</t>
  </si>
  <si>
    <t>Petit dej (pâtisseries)</t>
  </si>
  <si>
    <t>Manille</t>
  </si>
  <si>
    <t>Midi (restau local)</t>
  </si>
  <si>
    <t>Banaue</t>
  </si>
  <si>
    <t>Petit-dej</t>
  </si>
  <si>
    <t>Sandwichs</t>
  </si>
  <si>
    <t>Soir (restau local) + Eau</t>
  </si>
  <si>
    <t>Batad</t>
  </si>
  <si>
    <t>Soir (Batad Pension)</t>
  </si>
  <si>
    <t>Matin (Batad Pension)</t>
  </si>
  <si>
    <t>Midi (Batad Pension)</t>
  </si>
  <si>
    <t>Taxi</t>
  </si>
  <si>
    <t>Manille aéroport -&gt; Gare de bus Sampaloc</t>
  </si>
  <si>
    <t>A/R Manille -&gt; Banaue</t>
  </si>
  <si>
    <t>Entrée</t>
  </si>
  <si>
    <t>Toilettes + recharge (Manille)</t>
  </si>
  <si>
    <t>Batad Pension (2 nuits)</t>
  </si>
  <si>
    <t>Guide 3 jours + transports (tricycle)</t>
  </si>
  <si>
    <t>Chewin-gum + autres</t>
  </si>
  <si>
    <t>The wonder lodge</t>
  </si>
  <si>
    <t>Midi (Bakery)</t>
  </si>
  <si>
    <t>Courses (bières + chips + barre choco)</t>
  </si>
  <si>
    <t>Matin (bakery + café)</t>
  </si>
  <si>
    <t>Midi + Soir</t>
  </si>
  <si>
    <t>Achat Magnet</t>
  </si>
  <si>
    <t>Achat Peanut Butter</t>
  </si>
  <si>
    <t>Avion</t>
  </si>
  <si>
    <t>A/R Manille -&gt; Dumaguete et Cebu -&gt; Manille</t>
  </si>
  <si>
    <t>Friendly Guesthouse</t>
  </si>
  <si>
    <t>Manille - station bus -&gt; guesthouse</t>
  </si>
  <si>
    <t>Midi (fast food)</t>
  </si>
  <si>
    <t>Eau + chewing…</t>
  </si>
  <si>
    <t>Manille - Guesthouse -&gt; aéroport</t>
  </si>
  <si>
    <t>Soir (7 eleven)</t>
  </si>
  <si>
    <t>Matin (aéroport)</t>
  </si>
  <si>
    <t>Bières</t>
  </si>
  <si>
    <t>Visite guidée - walk this way</t>
  </si>
  <si>
    <t>Taxe aéroport Manille</t>
  </si>
  <si>
    <t>Extra (frais bancaires)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</si>
</sst>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b/>
      <sz val="10"/>
      <color rgb="FFF5F2E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5DEE7"/>
        <bgColor indexed="64"/>
      </patternFill>
    </fill>
    <fill>
      <patternFill patternType="solid">
        <fgColor rgb="FFF5F2E3"/>
        <bgColor indexed="64"/>
      </patternFill>
    </fill>
    <fill>
      <patternFill patternType="solid">
        <fgColor rgb="FFD6D6AD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0066"/>
        <bgColor indexed="64"/>
      </patternFill>
    </fill>
  </fills>
  <borders count="31">
    <border>
      <left/>
      <right/>
      <top/>
      <bottom/>
      <diagonal/>
    </border>
    <border>
      <left style="thick">
        <color rgb="FFD6D6AD"/>
      </left>
      <right/>
      <top style="thick">
        <color rgb="FFD6D6AD"/>
      </top>
      <bottom style="thick">
        <color rgb="FFD6D6AD"/>
      </bottom>
      <diagonal/>
    </border>
    <border>
      <left/>
      <right/>
      <top style="thick">
        <color rgb="FFD6D6AD"/>
      </top>
      <bottom style="thick">
        <color rgb="FFD6D6AD"/>
      </bottom>
      <diagonal/>
    </border>
    <border>
      <left/>
      <right style="thick">
        <color rgb="FFD6D6AD"/>
      </right>
      <top style="thick">
        <color rgb="FFD6D6AD"/>
      </top>
      <bottom style="thick">
        <color rgb="FFD6D6AD"/>
      </bottom>
      <diagonal/>
    </border>
    <border>
      <left style="thick">
        <color rgb="FFD6D6AD"/>
      </left>
      <right/>
      <top style="thick">
        <color rgb="FFD6D6AD"/>
      </top>
      <bottom/>
      <diagonal/>
    </border>
    <border>
      <left/>
      <right/>
      <top style="thick">
        <color rgb="FFD6D6AD"/>
      </top>
      <bottom/>
      <diagonal/>
    </border>
    <border>
      <left/>
      <right style="thick">
        <color rgb="FFD6D6AD"/>
      </right>
      <top style="thick">
        <color rgb="FFD6D6AD"/>
      </top>
      <bottom/>
      <diagonal/>
    </border>
    <border>
      <left style="thick">
        <color rgb="FFD6D6AD"/>
      </left>
      <right/>
      <top/>
      <bottom/>
      <diagonal/>
    </border>
    <border>
      <left/>
      <right style="thick">
        <color rgb="FFD6D6AD"/>
      </right>
      <top/>
      <bottom/>
      <diagonal/>
    </border>
    <border>
      <left style="thick">
        <color rgb="FFD6D6AD"/>
      </left>
      <right/>
      <top/>
      <bottom style="thick">
        <color rgb="FFD6D6AD"/>
      </bottom>
      <diagonal/>
    </border>
    <border>
      <left/>
      <right/>
      <top/>
      <bottom style="thick">
        <color rgb="FFD6D6AD"/>
      </bottom>
      <diagonal/>
    </border>
    <border>
      <left/>
      <right style="thick">
        <color rgb="FFD6D6AD"/>
      </right>
      <top/>
      <bottom style="thick">
        <color rgb="FFD6D6AD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theme="2" tint="-0.499984740745262"/>
      </right>
      <top/>
      <bottom style="dotted">
        <color indexed="64"/>
      </bottom>
      <diagonal/>
    </border>
    <border>
      <left style="medium">
        <color theme="2" tint="-0.499984740745262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theme="2" tint="-0.499984740745262"/>
      </right>
      <top style="dotted">
        <color indexed="64"/>
      </top>
      <bottom style="dotted">
        <color indexed="64"/>
      </bottom>
      <diagonal/>
    </border>
    <border>
      <left style="medium">
        <color theme="2" tint="-0.499984740745262"/>
      </left>
      <right/>
      <top style="dotted">
        <color indexed="64"/>
      </top>
      <bottom style="medium">
        <color theme="2" tint="-0.499984740745262"/>
      </bottom>
      <diagonal/>
    </border>
    <border>
      <left/>
      <right/>
      <top style="dotted">
        <color indexed="64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dotted">
        <color indexed="64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dotted">
        <color indexed="64"/>
      </bottom>
      <diagonal/>
    </border>
    <border>
      <left/>
      <right/>
      <top style="medium">
        <color theme="2" tint="-0.499984740745262"/>
      </top>
      <bottom style="dotted">
        <color indexed="64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dotted">
        <color indexed="64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4" fontId="0" fillId="2" borderId="0" xfId="0" applyNumberFormat="1" applyFill="1"/>
    <xf numFmtId="4" fontId="0" fillId="2" borderId="0" xfId="0" applyNumberFormat="1" applyFill="1" applyAlignment="1">
      <alignment horizontal="center"/>
    </xf>
    <xf numFmtId="4" fontId="0" fillId="2" borderId="0" xfId="0" applyNumberFormat="1" applyFill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5" xfId="0" applyFont="1" applyFill="1" applyBorder="1" applyAlignment="1">
      <alignment horizontal="left"/>
    </xf>
    <xf numFmtId="0" fontId="4" fillId="4" borderId="5" xfId="0" applyFont="1" applyFill="1" applyBorder="1"/>
    <xf numFmtId="4" fontId="4" fillId="4" borderId="5" xfId="0" applyNumberFormat="1" applyFont="1" applyFill="1" applyBorder="1"/>
    <xf numFmtId="4" fontId="4" fillId="4" borderId="6" xfId="0" applyNumberFormat="1" applyFont="1" applyFill="1" applyBorder="1" applyAlignment="1">
      <alignment horizontal="center"/>
    </xf>
    <xf numFmtId="0" fontId="4" fillId="4" borderId="7" xfId="0" applyFont="1" applyFill="1" applyBorder="1"/>
    <xf numFmtId="0" fontId="4" fillId="4" borderId="0" xfId="0" applyFont="1" applyFill="1" applyBorder="1" applyAlignment="1">
      <alignment horizontal="left"/>
    </xf>
    <xf numFmtId="0" fontId="4" fillId="4" borderId="0" xfId="0" applyFont="1" applyFill="1" applyBorder="1"/>
    <xf numFmtId="4" fontId="4" fillId="4" borderId="0" xfId="0" applyNumberFormat="1" applyFont="1" applyFill="1" applyBorder="1"/>
    <xf numFmtId="4" fontId="4" fillId="4" borderId="8" xfId="0" applyNumberFormat="1" applyFont="1" applyFill="1" applyBorder="1" applyAlignment="1">
      <alignment horizontal="center"/>
    </xf>
    <xf numFmtId="0" fontId="4" fillId="4" borderId="9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0" xfId="0" applyFont="1" applyFill="1" applyBorder="1"/>
    <xf numFmtId="0" fontId="4" fillId="4" borderId="11" xfId="0" applyFont="1" applyFill="1" applyBorder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3" fillId="3" borderId="9" xfId="0" applyFont="1" applyFill="1" applyBorder="1"/>
    <xf numFmtId="4" fontId="3" fillId="3" borderId="11" xfId="0" applyNumberFormat="1" applyFont="1" applyFill="1" applyBorder="1" applyAlignment="1">
      <alignment horizontal="center"/>
    </xf>
    <xf numFmtId="0" fontId="3" fillId="3" borderId="12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4" fillId="5" borderId="15" xfId="0" applyFont="1" applyFill="1" applyBorder="1"/>
    <xf numFmtId="0" fontId="3" fillId="5" borderId="16" xfId="0" applyFont="1" applyFill="1" applyBorder="1"/>
    <xf numFmtId="2" fontId="3" fillId="5" borderId="17" xfId="0" applyNumberFormat="1" applyFont="1" applyFill="1" applyBorder="1" applyAlignment="1">
      <alignment horizontal="center"/>
    </xf>
    <xf numFmtId="0" fontId="4" fillId="4" borderId="18" xfId="0" applyFont="1" applyFill="1" applyBorder="1"/>
    <xf numFmtId="0" fontId="4" fillId="4" borderId="19" xfId="0" applyFont="1" applyFill="1" applyBorder="1" applyAlignment="1">
      <alignment horizontal="right"/>
    </xf>
    <xf numFmtId="2" fontId="4" fillId="4" borderId="20" xfId="0" applyNumberFormat="1" applyFont="1" applyFill="1" applyBorder="1" applyAlignment="1">
      <alignment horizontal="left"/>
    </xf>
    <xf numFmtId="0" fontId="4" fillId="4" borderId="21" xfId="0" applyFont="1" applyFill="1" applyBorder="1"/>
    <xf numFmtId="0" fontId="4" fillId="4" borderId="22" xfId="0" applyFont="1" applyFill="1" applyBorder="1" applyAlignment="1">
      <alignment horizontal="right"/>
    </xf>
    <xf numFmtId="2" fontId="4" fillId="4" borderId="23" xfId="0" applyNumberFormat="1" applyFont="1" applyFill="1" applyBorder="1" applyAlignment="1">
      <alignment horizontal="left"/>
    </xf>
    <xf numFmtId="0" fontId="4" fillId="4" borderId="22" xfId="0" applyFont="1" applyFill="1" applyBorder="1"/>
    <xf numFmtId="0" fontId="4" fillId="4" borderId="24" xfId="0" applyFont="1" applyFill="1" applyBorder="1"/>
    <xf numFmtId="0" fontId="4" fillId="4" borderId="25" xfId="0" applyFont="1" applyFill="1" applyBorder="1" applyAlignment="1">
      <alignment horizontal="right"/>
    </xf>
    <xf numFmtId="2" fontId="4" fillId="4" borderId="26" xfId="0" applyNumberFormat="1" applyFont="1" applyFill="1" applyBorder="1" applyAlignment="1">
      <alignment horizontal="left"/>
    </xf>
    <xf numFmtId="0" fontId="4" fillId="4" borderId="27" xfId="0" applyFont="1" applyFill="1" applyBorder="1"/>
    <xf numFmtId="0" fontId="4" fillId="4" borderId="28" xfId="0" applyFont="1" applyFill="1" applyBorder="1" applyAlignment="1">
      <alignment horizontal="right"/>
    </xf>
    <xf numFmtId="2" fontId="4" fillId="4" borderId="29" xfId="0" applyNumberFormat="1" applyFont="1" applyFill="1" applyBorder="1" applyAlignment="1">
      <alignment horizontal="left"/>
    </xf>
    <xf numFmtId="2" fontId="3" fillId="5" borderId="30" xfId="0" applyNumberFormat="1" applyFont="1" applyFill="1" applyBorder="1" applyAlignment="1">
      <alignment horizontal="center"/>
    </xf>
    <xf numFmtId="0" fontId="4" fillId="4" borderId="0" xfId="0" applyFont="1" applyFill="1" applyBorder="1" applyAlignment="1"/>
    <xf numFmtId="0" fontId="7" fillId="6" borderId="1" xfId="0" applyFont="1" applyFill="1" applyBorder="1"/>
    <xf numFmtId="4" fontId="7" fillId="6" borderId="3" xfId="0" applyNumberFormat="1" applyFont="1" applyFill="1" applyBorder="1" applyAlignment="1">
      <alignment horizontal="center"/>
    </xf>
    <xf numFmtId="0" fontId="4" fillId="4" borderId="10" xfId="0" applyFont="1" applyFill="1" applyBorder="1" applyAlignment="1">
      <alignment horizontal="left"/>
    </xf>
    <xf numFmtId="4" fontId="4" fillId="4" borderId="10" xfId="0" applyNumberFormat="1" applyFont="1" applyFill="1" applyBorder="1"/>
    <xf numFmtId="4" fontId="4" fillId="4" borderId="11" xfId="0" applyNumberFormat="1" applyFont="1" applyFill="1" applyBorder="1" applyAlignment="1">
      <alignment horizontal="center"/>
    </xf>
    <xf numFmtId="0" fontId="3" fillId="4" borderId="1" xfId="0" applyFont="1" applyFill="1" applyBorder="1"/>
    <xf numFmtId="4" fontId="3" fillId="4" borderId="3" xfId="0" applyNumberFormat="1" applyFont="1" applyFill="1" applyBorder="1" applyAlignment="1">
      <alignment horizontal="center"/>
    </xf>
    <xf numFmtId="0" fontId="3" fillId="5" borderId="1" xfId="0" applyFont="1" applyFill="1" applyBorder="1"/>
    <xf numFmtId="4" fontId="3" fillId="5" borderId="3" xfId="0" applyNumberFormat="1" applyFont="1" applyFill="1" applyBorder="1" applyAlignment="1">
      <alignment horizontal="center"/>
    </xf>
    <xf numFmtId="0" fontId="7" fillId="7" borderId="1" xfId="0" applyFont="1" applyFill="1" applyBorder="1"/>
    <xf numFmtId="4" fontId="7" fillId="7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Feuil1!$A$1</c:f>
          <c:strCache>
            <c:ptCount val="1"/>
            <c:pt idx="0">
              <c:v>BUDGET Philippines</c:v>
            </c:pt>
          </c:strCache>
        </c:strRef>
      </c:tx>
      <c:layout>
        <c:manualLayout>
          <c:xMode val="edge"/>
          <c:yMode val="edge"/>
          <c:x val="0.42687165861736526"/>
          <c:y val="1.6112789526686808E-2"/>
        </c:manualLayout>
      </c:layout>
      <c:overlay val="0"/>
      <c:txPr>
        <a:bodyPr/>
        <a:lstStyle/>
        <a:p>
          <a:pPr>
            <a:defRPr sz="960" b="1" i="0" u="none" strike="noStrike" baseline="0">
              <a:solidFill>
                <a:srgbClr val="33330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5DEE7"/>
              </a:solidFill>
            </c:spPr>
          </c:dPt>
          <c:dPt>
            <c:idx val="1"/>
            <c:bubble3D val="0"/>
            <c:spPr>
              <a:solidFill>
                <a:srgbClr val="993366"/>
              </a:solidFill>
            </c:spPr>
          </c:dPt>
          <c:dPt>
            <c:idx val="2"/>
            <c:bubble3D val="0"/>
            <c:spPr>
              <a:solidFill>
                <a:srgbClr val="F5F2E3"/>
              </a:solidFill>
            </c:spPr>
          </c:dPt>
          <c:dPt>
            <c:idx val="3"/>
            <c:bubble3D val="0"/>
            <c:spPr>
              <a:solidFill>
                <a:srgbClr val="D6D6AD"/>
              </a:solidFill>
            </c:spPr>
          </c:dPt>
          <c:dPt>
            <c:idx val="4"/>
            <c:bubble3D val="0"/>
            <c:spPr>
              <a:solidFill>
                <a:srgbClr val="660066"/>
              </a:solidFill>
            </c:spPr>
          </c:dPt>
          <c:dLbls>
            <c:dLbl>
              <c:idx val="1"/>
              <c:layout>
                <c:manualLayout>
                  <c:x val="-4.8651718535183103E-2"/>
                  <c:y val="-3.05159849288179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1309436320459945E-2"/>
                  <c:y val="-2.12287074430882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effectLst/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([1]Perou!$B$22,[1]Perou!$B$84,[1]Perou!$B$118,[1]Perou!$B$141,[1]Perou!$B$165)</c:f>
              <c:strCache>
                <c:ptCount val="5"/>
                <c:pt idx="0">
                  <c:v>Logement</c:v>
                </c:pt>
                <c:pt idx="1">
                  <c:v>Repas</c:v>
                </c:pt>
                <c:pt idx="2">
                  <c:v>Transports</c:v>
                </c:pt>
                <c:pt idx="3">
                  <c:v>Excursions</c:v>
                </c:pt>
                <c:pt idx="4">
                  <c:v>Autres</c:v>
                </c:pt>
              </c:strCache>
            </c:strRef>
          </c:cat>
          <c:val>
            <c:numRef>
              <c:f>([1]Perou!$E$22,[1]Perou!$E$84,[1]Perou!$E$118,[1]Perou!$E$141,[1]Perou!$E$165)</c:f>
              <c:numCache>
                <c:formatCode>General</c:formatCode>
                <c:ptCount val="5"/>
                <c:pt idx="0">
                  <c:v>117.00975081256772</c:v>
                </c:pt>
                <c:pt idx="1">
                  <c:v>111.05092091007583</c:v>
                </c:pt>
                <c:pt idx="2">
                  <c:v>102.12621885157095</c:v>
                </c:pt>
                <c:pt idx="3">
                  <c:v>412.4124650204584</c:v>
                </c:pt>
                <c:pt idx="4">
                  <c:v>105.96407293408541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5F2E3"/>
    </a:solidFill>
    <a:ln w="3175">
      <a:solidFill>
        <a:schemeClr val="bg2">
          <a:lumMod val="50000"/>
        </a:schemeClr>
      </a:solidFill>
      <a:prstDash val="solid"/>
    </a:ln>
    <a:effectLst>
      <a:softEdge rad="12700"/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142875</xdr:rowOff>
    </xdr:from>
    <xdr:to>
      <xdr:col>14</xdr:col>
      <xdr:colOff>142875</xdr:colOff>
      <xdr:row>23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ivi%20Budget%20par%20pay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hthèse"/>
      <sheetName val="Chine"/>
      <sheetName val="Mongolie"/>
      <sheetName val="Tibet"/>
      <sheetName val="Népal"/>
      <sheetName val="Inde"/>
      <sheetName val="Thailande"/>
      <sheetName val="Birmanie"/>
      <sheetName val="Laos"/>
      <sheetName val="Vietnam"/>
      <sheetName val="Cambodge"/>
      <sheetName val="Australie"/>
      <sheetName val="NZ sans extra"/>
      <sheetName val="NZ"/>
      <sheetName val="Ile de Paques"/>
      <sheetName val="Chili"/>
      <sheetName val="Argentine"/>
      <sheetName val="Uruguay"/>
      <sheetName val="Bolivie"/>
      <sheetName val="Retraits"/>
      <sheetName val="Perou"/>
      <sheetName val="Equateur"/>
      <sheetName val="Galapagos"/>
      <sheetName val="Lond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BUDGET Perou</v>
          </cell>
        </row>
        <row r="22">
          <cell r="B22" t="str">
            <v>Logement</v>
          </cell>
          <cell r="E22">
            <v>117.00975081256772</v>
          </cell>
        </row>
        <row r="84">
          <cell r="B84" t="str">
            <v>Repas</v>
          </cell>
          <cell r="E84">
            <v>111.05092091007583</v>
          </cell>
        </row>
        <row r="118">
          <cell r="B118" t="str">
            <v>Transports</v>
          </cell>
          <cell r="E118">
            <v>102.12621885157095</v>
          </cell>
        </row>
        <row r="141">
          <cell r="B141" t="str">
            <v>Excursions</v>
          </cell>
          <cell r="E141">
            <v>412.4124650204584</v>
          </cell>
        </row>
        <row r="165">
          <cell r="B165" t="str">
            <v>Autres</v>
          </cell>
          <cell r="E165">
            <v>105.96407293408541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/>
  </sheetViews>
  <sheetFormatPr baseColWidth="10" defaultColWidth="9.140625" defaultRowHeight="15" x14ac:dyDescent="0.25"/>
  <cols>
    <col min="1" max="1" width="22" style="2" customWidth="1"/>
    <col min="2" max="2" width="47" style="2" customWidth="1"/>
    <col min="3" max="4" width="16.85546875" style="2" bestFit="1" customWidth="1"/>
    <col min="5" max="5" width="15.140625" style="3" customWidth="1"/>
    <col min="6" max="6" width="14.42578125" style="2" customWidth="1"/>
    <col min="7" max="7" width="12.7109375" style="2" customWidth="1"/>
    <col min="8" max="8" width="11.5703125" style="2" customWidth="1"/>
    <col min="9" max="256" width="9.140625" style="2"/>
    <col min="257" max="257" width="22" style="2" customWidth="1"/>
    <col min="258" max="258" width="47" style="2" customWidth="1"/>
    <col min="259" max="260" width="16.85546875" style="2" bestFit="1" customWidth="1"/>
    <col min="261" max="261" width="15.140625" style="2" customWidth="1"/>
    <col min="262" max="262" width="14.42578125" style="2" customWidth="1"/>
    <col min="263" max="263" width="12.7109375" style="2" customWidth="1"/>
    <col min="264" max="264" width="11.5703125" style="2" customWidth="1"/>
    <col min="265" max="512" width="9.140625" style="2"/>
    <col min="513" max="513" width="22" style="2" customWidth="1"/>
    <col min="514" max="514" width="47" style="2" customWidth="1"/>
    <col min="515" max="516" width="16.85546875" style="2" bestFit="1" customWidth="1"/>
    <col min="517" max="517" width="15.140625" style="2" customWidth="1"/>
    <col min="518" max="518" width="14.42578125" style="2" customWidth="1"/>
    <col min="519" max="519" width="12.7109375" style="2" customWidth="1"/>
    <col min="520" max="520" width="11.5703125" style="2" customWidth="1"/>
    <col min="521" max="768" width="9.140625" style="2"/>
    <col min="769" max="769" width="22" style="2" customWidth="1"/>
    <col min="770" max="770" width="47" style="2" customWidth="1"/>
    <col min="771" max="772" width="16.85546875" style="2" bestFit="1" customWidth="1"/>
    <col min="773" max="773" width="15.140625" style="2" customWidth="1"/>
    <col min="774" max="774" width="14.42578125" style="2" customWidth="1"/>
    <col min="775" max="775" width="12.7109375" style="2" customWidth="1"/>
    <col min="776" max="776" width="11.5703125" style="2" customWidth="1"/>
    <col min="777" max="1024" width="9.140625" style="2"/>
    <col min="1025" max="1025" width="22" style="2" customWidth="1"/>
    <col min="1026" max="1026" width="47" style="2" customWidth="1"/>
    <col min="1027" max="1028" width="16.85546875" style="2" bestFit="1" customWidth="1"/>
    <col min="1029" max="1029" width="15.140625" style="2" customWidth="1"/>
    <col min="1030" max="1030" width="14.42578125" style="2" customWidth="1"/>
    <col min="1031" max="1031" width="12.7109375" style="2" customWidth="1"/>
    <col min="1032" max="1032" width="11.5703125" style="2" customWidth="1"/>
    <col min="1033" max="1280" width="9.140625" style="2"/>
    <col min="1281" max="1281" width="22" style="2" customWidth="1"/>
    <col min="1282" max="1282" width="47" style="2" customWidth="1"/>
    <col min="1283" max="1284" width="16.85546875" style="2" bestFit="1" customWidth="1"/>
    <col min="1285" max="1285" width="15.140625" style="2" customWidth="1"/>
    <col min="1286" max="1286" width="14.42578125" style="2" customWidth="1"/>
    <col min="1287" max="1287" width="12.7109375" style="2" customWidth="1"/>
    <col min="1288" max="1288" width="11.5703125" style="2" customWidth="1"/>
    <col min="1289" max="1536" width="9.140625" style="2"/>
    <col min="1537" max="1537" width="22" style="2" customWidth="1"/>
    <col min="1538" max="1538" width="47" style="2" customWidth="1"/>
    <col min="1539" max="1540" width="16.85546875" style="2" bestFit="1" customWidth="1"/>
    <col min="1541" max="1541" width="15.140625" style="2" customWidth="1"/>
    <col min="1542" max="1542" width="14.42578125" style="2" customWidth="1"/>
    <col min="1543" max="1543" width="12.7109375" style="2" customWidth="1"/>
    <col min="1544" max="1544" width="11.5703125" style="2" customWidth="1"/>
    <col min="1545" max="1792" width="9.140625" style="2"/>
    <col min="1793" max="1793" width="22" style="2" customWidth="1"/>
    <col min="1794" max="1794" width="47" style="2" customWidth="1"/>
    <col min="1795" max="1796" width="16.85546875" style="2" bestFit="1" customWidth="1"/>
    <col min="1797" max="1797" width="15.140625" style="2" customWidth="1"/>
    <col min="1798" max="1798" width="14.42578125" style="2" customWidth="1"/>
    <col min="1799" max="1799" width="12.7109375" style="2" customWidth="1"/>
    <col min="1800" max="1800" width="11.5703125" style="2" customWidth="1"/>
    <col min="1801" max="2048" width="9.140625" style="2"/>
    <col min="2049" max="2049" width="22" style="2" customWidth="1"/>
    <col min="2050" max="2050" width="47" style="2" customWidth="1"/>
    <col min="2051" max="2052" width="16.85546875" style="2" bestFit="1" customWidth="1"/>
    <col min="2053" max="2053" width="15.140625" style="2" customWidth="1"/>
    <col min="2054" max="2054" width="14.42578125" style="2" customWidth="1"/>
    <col min="2055" max="2055" width="12.7109375" style="2" customWidth="1"/>
    <col min="2056" max="2056" width="11.5703125" style="2" customWidth="1"/>
    <col min="2057" max="2304" width="9.140625" style="2"/>
    <col min="2305" max="2305" width="22" style="2" customWidth="1"/>
    <col min="2306" max="2306" width="47" style="2" customWidth="1"/>
    <col min="2307" max="2308" width="16.85546875" style="2" bestFit="1" customWidth="1"/>
    <col min="2309" max="2309" width="15.140625" style="2" customWidth="1"/>
    <col min="2310" max="2310" width="14.42578125" style="2" customWidth="1"/>
    <col min="2311" max="2311" width="12.7109375" style="2" customWidth="1"/>
    <col min="2312" max="2312" width="11.5703125" style="2" customWidth="1"/>
    <col min="2313" max="2560" width="9.140625" style="2"/>
    <col min="2561" max="2561" width="22" style="2" customWidth="1"/>
    <col min="2562" max="2562" width="47" style="2" customWidth="1"/>
    <col min="2563" max="2564" width="16.85546875" style="2" bestFit="1" customWidth="1"/>
    <col min="2565" max="2565" width="15.140625" style="2" customWidth="1"/>
    <col min="2566" max="2566" width="14.42578125" style="2" customWidth="1"/>
    <col min="2567" max="2567" width="12.7109375" style="2" customWidth="1"/>
    <col min="2568" max="2568" width="11.5703125" style="2" customWidth="1"/>
    <col min="2569" max="2816" width="9.140625" style="2"/>
    <col min="2817" max="2817" width="22" style="2" customWidth="1"/>
    <col min="2818" max="2818" width="47" style="2" customWidth="1"/>
    <col min="2819" max="2820" width="16.85546875" style="2" bestFit="1" customWidth="1"/>
    <col min="2821" max="2821" width="15.140625" style="2" customWidth="1"/>
    <col min="2822" max="2822" width="14.42578125" style="2" customWidth="1"/>
    <col min="2823" max="2823" width="12.7109375" style="2" customWidth="1"/>
    <col min="2824" max="2824" width="11.5703125" style="2" customWidth="1"/>
    <col min="2825" max="3072" width="9.140625" style="2"/>
    <col min="3073" max="3073" width="22" style="2" customWidth="1"/>
    <col min="3074" max="3074" width="47" style="2" customWidth="1"/>
    <col min="3075" max="3076" width="16.85546875" style="2" bestFit="1" customWidth="1"/>
    <col min="3077" max="3077" width="15.140625" style="2" customWidth="1"/>
    <col min="3078" max="3078" width="14.42578125" style="2" customWidth="1"/>
    <col min="3079" max="3079" width="12.7109375" style="2" customWidth="1"/>
    <col min="3080" max="3080" width="11.5703125" style="2" customWidth="1"/>
    <col min="3081" max="3328" width="9.140625" style="2"/>
    <col min="3329" max="3329" width="22" style="2" customWidth="1"/>
    <col min="3330" max="3330" width="47" style="2" customWidth="1"/>
    <col min="3331" max="3332" width="16.85546875" style="2" bestFit="1" customWidth="1"/>
    <col min="3333" max="3333" width="15.140625" style="2" customWidth="1"/>
    <col min="3334" max="3334" width="14.42578125" style="2" customWidth="1"/>
    <col min="3335" max="3335" width="12.7109375" style="2" customWidth="1"/>
    <col min="3336" max="3336" width="11.5703125" style="2" customWidth="1"/>
    <col min="3337" max="3584" width="9.140625" style="2"/>
    <col min="3585" max="3585" width="22" style="2" customWidth="1"/>
    <col min="3586" max="3586" width="47" style="2" customWidth="1"/>
    <col min="3587" max="3588" width="16.85546875" style="2" bestFit="1" customWidth="1"/>
    <col min="3589" max="3589" width="15.140625" style="2" customWidth="1"/>
    <col min="3590" max="3590" width="14.42578125" style="2" customWidth="1"/>
    <col min="3591" max="3591" width="12.7109375" style="2" customWidth="1"/>
    <col min="3592" max="3592" width="11.5703125" style="2" customWidth="1"/>
    <col min="3593" max="3840" width="9.140625" style="2"/>
    <col min="3841" max="3841" width="22" style="2" customWidth="1"/>
    <col min="3842" max="3842" width="47" style="2" customWidth="1"/>
    <col min="3843" max="3844" width="16.85546875" style="2" bestFit="1" customWidth="1"/>
    <col min="3845" max="3845" width="15.140625" style="2" customWidth="1"/>
    <col min="3846" max="3846" width="14.42578125" style="2" customWidth="1"/>
    <col min="3847" max="3847" width="12.7109375" style="2" customWidth="1"/>
    <col min="3848" max="3848" width="11.5703125" style="2" customWidth="1"/>
    <col min="3849" max="4096" width="9.140625" style="2"/>
    <col min="4097" max="4097" width="22" style="2" customWidth="1"/>
    <col min="4098" max="4098" width="47" style="2" customWidth="1"/>
    <col min="4099" max="4100" width="16.85546875" style="2" bestFit="1" customWidth="1"/>
    <col min="4101" max="4101" width="15.140625" style="2" customWidth="1"/>
    <col min="4102" max="4102" width="14.42578125" style="2" customWidth="1"/>
    <col min="4103" max="4103" width="12.7109375" style="2" customWidth="1"/>
    <col min="4104" max="4104" width="11.5703125" style="2" customWidth="1"/>
    <col min="4105" max="4352" width="9.140625" style="2"/>
    <col min="4353" max="4353" width="22" style="2" customWidth="1"/>
    <col min="4354" max="4354" width="47" style="2" customWidth="1"/>
    <col min="4355" max="4356" width="16.85546875" style="2" bestFit="1" customWidth="1"/>
    <col min="4357" max="4357" width="15.140625" style="2" customWidth="1"/>
    <col min="4358" max="4358" width="14.42578125" style="2" customWidth="1"/>
    <col min="4359" max="4359" width="12.7109375" style="2" customWidth="1"/>
    <col min="4360" max="4360" width="11.5703125" style="2" customWidth="1"/>
    <col min="4361" max="4608" width="9.140625" style="2"/>
    <col min="4609" max="4609" width="22" style="2" customWidth="1"/>
    <col min="4610" max="4610" width="47" style="2" customWidth="1"/>
    <col min="4611" max="4612" width="16.85546875" style="2" bestFit="1" customWidth="1"/>
    <col min="4613" max="4613" width="15.140625" style="2" customWidth="1"/>
    <col min="4614" max="4614" width="14.42578125" style="2" customWidth="1"/>
    <col min="4615" max="4615" width="12.7109375" style="2" customWidth="1"/>
    <col min="4616" max="4616" width="11.5703125" style="2" customWidth="1"/>
    <col min="4617" max="4864" width="9.140625" style="2"/>
    <col min="4865" max="4865" width="22" style="2" customWidth="1"/>
    <col min="4866" max="4866" width="47" style="2" customWidth="1"/>
    <col min="4867" max="4868" width="16.85546875" style="2" bestFit="1" customWidth="1"/>
    <col min="4869" max="4869" width="15.140625" style="2" customWidth="1"/>
    <col min="4870" max="4870" width="14.42578125" style="2" customWidth="1"/>
    <col min="4871" max="4871" width="12.7109375" style="2" customWidth="1"/>
    <col min="4872" max="4872" width="11.5703125" style="2" customWidth="1"/>
    <col min="4873" max="5120" width="9.140625" style="2"/>
    <col min="5121" max="5121" width="22" style="2" customWidth="1"/>
    <col min="5122" max="5122" width="47" style="2" customWidth="1"/>
    <col min="5123" max="5124" width="16.85546875" style="2" bestFit="1" customWidth="1"/>
    <col min="5125" max="5125" width="15.140625" style="2" customWidth="1"/>
    <col min="5126" max="5126" width="14.42578125" style="2" customWidth="1"/>
    <col min="5127" max="5127" width="12.7109375" style="2" customWidth="1"/>
    <col min="5128" max="5128" width="11.5703125" style="2" customWidth="1"/>
    <col min="5129" max="5376" width="9.140625" style="2"/>
    <col min="5377" max="5377" width="22" style="2" customWidth="1"/>
    <col min="5378" max="5378" width="47" style="2" customWidth="1"/>
    <col min="5379" max="5380" width="16.85546875" style="2" bestFit="1" customWidth="1"/>
    <col min="5381" max="5381" width="15.140625" style="2" customWidth="1"/>
    <col min="5382" max="5382" width="14.42578125" style="2" customWidth="1"/>
    <col min="5383" max="5383" width="12.7109375" style="2" customWidth="1"/>
    <col min="5384" max="5384" width="11.5703125" style="2" customWidth="1"/>
    <col min="5385" max="5632" width="9.140625" style="2"/>
    <col min="5633" max="5633" width="22" style="2" customWidth="1"/>
    <col min="5634" max="5634" width="47" style="2" customWidth="1"/>
    <col min="5635" max="5636" width="16.85546875" style="2" bestFit="1" customWidth="1"/>
    <col min="5637" max="5637" width="15.140625" style="2" customWidth="1"/>
    <col min="5638" max="5638" width="14.42578125" style="2" customWidth="1"/>
    <col min="5639" max="5639" width="12.7109375" style="2" customWidth="1"/>
    <col min="5640" max="5640" width="11.5703125" style="2" customWidth="1"/>
    <col min="5641" max="5888" width="9.140625" style="2"/>
    <col min="5889" max="5889" width="22" style="2" customWidth="1"/>
    <col min="5890" max="5890" width="47" style="2" customWidth="1"/>
    <col min="5891" max="5892" width="16.85546875" style="2" bestFit="1" customWidth="1"/>
    <col min="5893" max="5893" width="15.140625" style="2" customWidth="1"/>
    <col min="5894" max="5894" width="14.42578125" style="2" customWidth="1"/>
    <col min="5895" max="5895" width="12.7109375" style="2" customWidth="1"/>
    <col min="5896" max="5896" width="11.5703125" style="2" customWidth="1"/>
    <col min="5897" max="6144" width="9.140625" style="2"/>
    <col min="6145" max="6145" width="22" style="2" customWidth="1"/>
    <col min="6146" max="6146" width="47" style="2" customWidth="1"/>
    <col min="6147" max="6148" width="16.85546875" style="2" bestFit="1" customWidth="1"/>
    <col min="6149" max="6149" width="15.140625" style="2" customWidth="1"/>
    <col min="6150" max="6150" width="14.42578125" style="2" customWidth="1"/>
    <col min="6151" max="6151" width="12.7109375" style="2" customWidth="1"/>
    <col min="6152" max="6152" width="11.5703125" style="2" customWidth="1"/>
    <col min="6153" max="6400" width="9.140625" style="2"/>
    <col min="6401" max="6401" width="22" style="2" customWidth="1"/>
    <col min="6402" max="6402" width="47" style="2" customWidth="1"/>
    <col min="6403" max="6404" width="16.85546875" style="2" bestFit="1" customWidth="1"/>
    <col min="6405" max="6405" width="15.140625" style="2" customWidth="1"/>
    <col min="6406" max="6406" width="14.42578125" style="2" customWidth="1"/>
    <col min="6407" max="6407" width="12.7109375" style="2" customWidth="1"/>
    <col min="6408" max="6408" width="11.5703125" style="2" customWidth="1"/>
    <col min="6409" max="6656" width="9.140625" style="2"/>
    <col min="6657" max="6657" width="22" style="2" customWidth="1"/>
    <col min="6658" max="6658" width="47" style="2" customWidth="1"/>
    <col min="6659" max="6660" width="16.85546875" style="2" bestFit="1" customWidth="1"/>
    <col min="6661" max="6661" width="15.140625" style="2" customWidth="1"/>
    <col min="6662" max="6662" width="14.42578125" style="2" customWidth="1"/>
    <col min="6663" max="6663" width="12.7109375" style="2" customWidth="1"/>
    <col min="6664" max="6664" width="11.5703125" style="2" customWidth="1"/>
    <col min="6665" max="6912" width="9.140625" style="2"/>
    <col min="6913" max="6913" width="22" style="2" customWidth="1"/>
    <col min="6914" max="6914" width="47" style="2" customWidth="1"/>
    <col min="6915" max="6916" width="16.85546875" style="2" bestFit="1" customWidth="1"/>
    <col min="6917" max="6917" width="15.140625" style="2" customWidth="1"/>
    <col min="6918" max="6918" width="14.42578125" style="2" customWidth="1"/>
    <col min="6919" max="6919" width="12.7109375" style="2" customWidth="1"/>
    <col min="6920" max="6920" width="11.5703125" style="2" customWidth="1"/>
    <col min="6921" max="7168" width="9.140625" style="2"/>
    <col min="7169" max="7169" width="22" style="2" customWidth="1"/>
    <col min="7170" max="7170" width="47" style="2" customWidth="1"/>
    <col min="7171" max="7172" width="16.85546875" style="2" bestFit="1" customWidth="1"/>
    <col min="7173" max="7173" width="15.140625" style="2" customWidth="1"/>
    <col min="7174" max="7174" width="14.42578125" style="2" customWidth="1"/>
    <col min="7175" max="7175" width="12.7109375" style="2" customWidth="1"/>
    <col min="7176" max="7176" width="11.5703125" style="2" customWidth="1"/>
    <col min="7177" max="7424" width="9.140625" style="2"/>
    <col min="7425" max="7425" width="22" style="2" customWidth="1"/>
    <col min="7426" max="7426" width="47" style="2" customWidth="1"/>
    <col min="7427" max="7428" width="16.85546875" style="2" bestFit="1" customWidth="1"/>
    <col min="7429" max="7429" width="15.140625" style="2" customWidth="1"/>
    <col min="7430" max="7430" width="14.42578125" style="2" customWidth="1"/>
    <col min="7431" max="7431" width="12.7109375" style="2" customWidth="1"/>
    <col min="7432" max="7432" width="11.5703125" style="2" customWidth="1"/>
    <col min="7433" max="7680" width="9.140625" style="2"/>
    <col min="7681" max="7681" width="22" style="2" customWidth="1"/>
    <col min="7682" max="7682" width="47" style="2" customWidth="1"/>
    <col min="7683" max="7684" width="16.85546875" style="2" bestFit="1" customWidth="1"/>
    <col min="7685" max="7685" width="15.140625" style="2" customWidth="1"/>
    <col min="7686" max="7686" width="14.42578125" style="2" customWidth="1"/>
    <col min="7687" max="7687" width="12.7109375" style="2" customWidth="1"/>
    <col min="7688" max="7688" width="11.5703125" style="2" customWidth="1"/>
    <col min="7689" max="7936" width="9.140625" style="2"/>
    <col min="7937" max="7937" width="22" style="2" customWidth="1"/>
    <col min="7938" max="7938" width="47" style="2" customWidth="1"/>
    <col min="7939" max="7940" width="16.85546875" style="2" bestFit="1" customWidth="1"/>
    <col min="7941" max="7941" width="15.140625" style="2" customWidth="1"/>
    <col min="7942" max="7942" width="14.42578125" style="2" customWidth="1"/>
    <col min="7943" max="7943" width="12.7109375" style="2" customWidth="1"/>
    <col min="7944" max="7944" width="11.5703125" style="2" customWidth="1"/>
    <col min="7945" max="8192" width="9.140625" style="2"/>
    <col min="8193" max="8193" width="22" style="2" customWidth="1"/>
    <col min="8194" max="8194" width="47" style="2" customWidth="1"/>
    <col min="8195" max="8196" width="16.85546875" style="2" bestFit="1" customWidth="1"/>
    <col min="8197" max="8197" width="15.140625" style="2" customWidth="1"/>
    <col min="8198" max="8198" width="14.42578125" style="2" customWidth="1"/>
    <col min="8199" max="8199" width="12.7109375" style="2" customWidth="1"/>
    <col min="8200" max="8200" width="11.5703125" style="2" customWidth="1"/>
    <col min="8201" max="8448" width="9.140625" style="2"/>
    <col min="8449" max="8449" width="22" style="2" customWidth="1"/>
    <col min="8450" max="8450" width="47" style="2" customWidth="1"/>
    <col min="8451" max="8452" width="16.85546875" style="2" bestFit="1" customWidth="1"/>
    <col min="8453" max="8453" width="15.140625" style="2" customWidth="1"/>
    <col min="8454" max="8454" width="14.42578125" style="2" customWidth="1"/>
    <col min="8455" max="8455" width="12.7109375" style="2" customWidth="1"/>
    <col min="8456" max="8456" width="11.5703125" style="2" customWidth="1"/>
    <col min="8457" max="8704" width="9.140625" style="2"/>
    <col min="8705" max="8705" width="22" style="2" customWidth="1"/>
    <col min="8706" max="8706" width="47" style="2" customWidth="1"/>
    <col min="8707" max="8708" width="16.85546875" style="2" bestFit="1" customWidth="1"/>
    <col min="8709" max="8709" width="15.140625" style="2" customWidth="1"/>
    <col min="8710" max="8710" width="14.42578125" style="2" customWidth="1"/>
    <col min="8711" max="8711" width="12.7109375" style="2" customWidth="1"/>
    <col min="8712" max="8712" width="11.5703125" style="2" customWidth="1"/>
    <col min="8713" max="8960" width="9.140625" style="2"/>
    <col min="8961" max="8961" width="22" style="2" customWidth="1"/>
    <col min="8962" max="8962" width="47" style="2" customWidth="1"/>
    <col min="8963" max="8964" width="16.85546875" style="2" bestFit="1" customWidth="1"/>
    <col min="8965" max="8965" width="15.140625" style="2" customWidth="1"/>
    <col min="8966" max="8966" width="14.42578125" style="2" customWidth="1"/>
    <col min="8967" max="8967" width="12.7109375" style="2" customWidth="1"/>
    <col min="8968" max="8968" width="11.5703125" style="2" customWidth="1"/>
    <col min="8969" max="9216" width="9.140625" style="2"/>
    <col min="9217" max="9217" width="22" style="2" customWidth="1"/>
    <col min="9218" max="9218" width="47" style="2" customWidth="1"/>
    <col min="9219" max="9220" width="16.85546875" style="2" bestFit="1" customWidth="1"/>
    <col min="9221" max="9221" width="15.140625" style="2" customWidth="1"/>
    <col min="9222" max="9222" width="14.42578125" style="2" customWidth="1"/>
    <col min="9223" max="9223" width="12.7109375" style="2" customWidth="1"/>
    <col min="9224" max="9224" width="11.5703125" style="2" customWidth="1"/>
    <col min="9225" max="9472" width="9.140625" style="2"/>
    <col min="9473" max="9473" width="22" style="2" customWidth="1"/>
    <col min="9474" max="9474" width="47" style="2" customWidth="1"/>
    <col min="9475" max="9476" width="16.85546875" style="2" bestFit="1" customWidth="1"/>
    <col min="9477" max="9477" width="15.140625" style="2" customWidth="1"/>
    <col min="9478" max="9478" width="14.42578125" style="2" customWidth="1"/>
    <col min="9479" max="9479" width="12.7109375" style="2" customWidth="1"/>
    <col min="9480" max="9480" width="11.5703125" style="2" customWidth="1"/>
    <col min="9481" max="9728" width="9.140625" style="2"/>
    <col min="9729" max="9729" width="22" style="2" customWidth="1"/>
    <col min="9730" max="9730" width="47" style="2" customWidth="1"/>
    <col min="9731" max="9732" width="16.85546875" style="2" bestFit="1" customWidth="1"/>
    <col min="9733" max="9733" width="15.140625" style="2" customWidth="1"/>
    <col min="9734" max="9734" width="14.42578125" style="2" customWidth="1"/>
    <col min="9735" max="9735" width="12.7109375" style="2" customWidth="1"/>
    <col min="9736" max="9736" width="11.5703125" style="2" customWidth="1"/>
    <col min="9737" max="9984" width="9.140625" style="2"/>
    <col min="9985" max="9985" width="22" style="2" customWidth="1"/>
    <col min="9986" max="9986" width="47" style="2" customWidth="1"/>
    <col min="9987" max="9988" width="16.85546875" style="2" bestFit="1" customWidth="1"/>
    <col min="9989" max="9989" width="15.140625" style="2" customWidth="1"/>
    <col min="9990" max="9990" width="14.42578125" style="2" customWidth="1"/>
    <col min="9991" max="9991" width="12.7109375" style="2" customWidth="1"/>
    <col min="9992" max="9992" width="11.5703125" style="2" customWidth="1"/>
    <col min="9993" max="10240" width="9.140625" style="2"/>
    <col min="10241" max="10241" width="22" style="2" customWidth="1"/>
    <col min="10242" max="10242" width="47" style="2" customWidth="1"/>
    <col min="10243" max="10244" width="16.85546875" style="2" bestFit="1" customWidth="1"/>
    <col min="10245" max="10245" width="15.140625" style="2" customWidth="1"/>
    <col min="10246" max="10246" width="14.42578125" style="2" customWidth="1"/>
    <col min="10247" max="10247" width="12.7109375" style="2" customWidth="1"/>
    <col min="10248" max="10248" width="11.5703125" style="2" customWidth="1"/>
    <col min="10249" max="10496" width="9.140625" style="2"/>
    <col min="10497" max="10497" width="22" style="2" customWidth="1"/>
    <col min="10498" max="10498" width="47" style="2" customWidth="1"/>
    <col min="10499" max="10500" width="16.85546875" style="2" bestFit="1" customWidth="1"/>
    <col min="10501" max="10501" width="15.140625" style="2" customWidth="1"/>
    <col min="10502" max="10502" width="14.42578125" style="2" customWidth="1"/>
    <col min="10503" max="10503" width="12.7109375" style="2" customWidth="1"/>
    <col min="10504" max="10504" width="11.5703125" style="2" customWidth="1"/>
    <col min="10505" max="10752" width="9.140625" style="2"/>
    <col min="10753" max="10753" width="22" style="2" customWidth="1"/>
    <col min="10754" max="10754" width="47" style="2" customWidth="1"/>
    <col min="10755" max="10756" width="16.85546875" style="2" bestFit="1" customWidth="1"/>
    <col min="10757" max="10757" width="15.140625" style="2" customWidth="1"/>
    <col min="10758" max="10758" width="14.42578125" style="2" customWidth="1"/>
    <col min="10759" max="10759" width="12.7109375" style="2" customWidth="1"/>
    <col min="10760" max="10760" width="11.5703125" style="2" customWidth="1"/>
    <col min="10761" max="11008" width="9.140625" style="2"/>
    <col min="11009" max="11009" width="22" style="2" customWidth="1"/>
    <col min="11010" max="11010" width="47" style="2" customWidth="1"/>
    <col min="11011" max="11012" width="16.85546875" style="2" bestFit="1" customWidth="1"/>
    <col min="11013" max="11013" width="15.140625" style="2" customWidth="1"/>
    <col min="11014" max="11014" width="14.42578125" style="2" customWidth="1"/>
    <col min="11015" max="11015" width="12.7109375" style="2" customWidth="1"/>
    <col min="11016" max="11016" width="11.5703125" style="2" customWidth="1"/>
    <col min="11017" max="11264" width="9.140625" style="2"/>
    <col min="11265" max="11265" width="22" style="2" customWidth="1"/>
    <col min="11266" max="11266" width="47" style="2" customWidth="1"/>
    <col min="11267" max="11268" width="16.85546875" style="2" bestFit="1" customWidth="1"/>
    <col min="11269" max="11269" width="15.140625" style="2" customWidth="1"/>
    <col min="11270" max="11270" width="14.42578125" style="2" customWidth="1"/>
    <col min="11271" max="11271" width="12.7109375" style="2" customWidth="1"/>
    <col min="11272" max="11272" width="11.5703125" style="2" customWidth="1"/>
    <col min="11273" max="11520" width="9.140625" style="2"/>
    <col min="11521" max="11521" width="22" style="2" customWidth="1"/>
    <col min="11522" max="11522" width="47" style="2" customWidth="1"/>
    <col min="11523" max="11524" width="16.85546875" style="2" bestFit="1" customWidth="1"/>
    <col min="11525" max="11525" width="15.140625" style="2" customWidth="1"/>
    <col min="11526" max="11526" width="14.42578125" style="2" customWidth="1"/>
    <col min="11527" max="11527" width="12.7109375" style="2" customWidth="1"/>
    <col min="11528" max="11528" width="11.5703125" style="2" customWidth="1"/>
    <col min="11529" max="11776" width="9.140625" style="2"/>
    <col min="11777" max="11777" width="22" style="2" customWidth="1"/>
    <col min="11778" max="11778" width="47" style="2" customWidth="1"/>
    <col min="11779" max="11780" width="16.85546875" style="2" bestFit="1" customWidth="1"/>
    <col min="11781" max="11781" width="15.140625" style="2" customWidth="1"/>
    <col min="11782" max="11782" width="14.42578125" style="2" customWidth="1"/>
    <col min="11783" max="11783" width="12.7109375" style="2" customWidth="1"/>
    <col min="11784" max="11784" width="11.5703125" style="2" customWidth="1"/>
    <col min="11785" max="12032" width="9.140625" style="2"/>
    <col min="12033" max="12033" width="22" style="2" customWidth="1"/>
    <col min="12034" max="12034" width="47" style="2" customWidth="1"/>
    <col min="12035" max="12036" width="16.85546875" style="2" bestFit="1" customWidth="1"/>
    <col min="12037" max="12037" width="15.140625" style="2" customWidth="1"/>
    <col min="12038" max="12038" width="14.42578125" style="2" customWidth="1"/>
    <col min="12039" max="12039" width="12.7109375" style="2" customWidth="1"/>
    <col min="12040" max="12040" width="11.5703125" style="2" customWidth="1"/>
    <col min="12041" max="12288" width="9.140625" style="2"/>
    <col min="12289" max="12289" width="22" style="2" customWidth="1"/>
    <col min="12290" max="12290" width="47" style="2" customWidth="1"/>
    <col min="12291" max="12292" width="16.85546875" style="2" bestFit="1" customWidth="1"/>
    <col min="12293" max="12293" width="15.140625" style="2" customWidth="1"/>
    <col min="12294" max="12294" width="14.42578125" style="2" customWidth="1"/>
    <col min="12295" max="12295" width="12.7109375" style="2" customWidth="1"/>
    <col min="12296" max="12296" width="11.5703125" style="2" customWidth="1"/>
    <col min="12297" max="12544" width="9.140625" style="2"/>
    <col min="12545" max="12545" width="22" style="2" customWidth="1"/>
    <col min="12546" max="12546" width="47" style="2" customWidth="1"/>
    <col min="12547" max="12548" width="16.85546875" style="2" bestFit="1" customWidth="1"/>
    <col min="12549" max="12549" width="15.140625" style="2" customWidth="1"/>
    <col min="12550" max="12550" width="14.42578125" style="2" customWidth="1"/>
    <col min="12551" max="12551" width="12.7109375" style="2" customWidth="1"/>
    <col min="12552" max="12552" width="11.5703125" style="2" customWidth="1"/>
    <col min="12553" max="12800" width="9.140625" style="2"/>
    <col min="12801" max="12801" width="22" style="2" customWidth="1"/>
    <col min="12802" max="12802" width="47" style="2" customWidth="1"/>
    <col min="12803" max="12804" width="16.85546875" style="2" bestFit="1" customWidth="1"/>
    <col min="12805" max="12805" width="15.140625" style="2" customWidth="1"/>
    <col min="12806" max="12806" width="14.42578125" style="2" customWidth="1"/>
    <col min="12807" max="12807" width="12.7109375" style="2" customWidth="1"/>
    <col min="12808" max="12808" width="11.5703125" style="2" customWidth="1"/>
    <col min="12809" max="13056" width="9.140625" style="2"/>
    <col min="13057" max="13057" width="22" style="2" customWidth="1"/>
    <col min="13058" max="13058" width="47" style="2" customWidth="1"/>
    <col min="13059" max="13060" width="16.85546875" style="2" bestFit="1" customWidth="1"/>
    <col min="13061" max="13061" width="15.140625" style="2" customWidth="1"/>
    <col min="13062" max="13062" width="14.42578125" style="2" customWidth="1"/>
    <col min="13063" max="13063" width="12.7109375" style="2" customWidth="1"/>
    <col min="13064" max="13064" width="11.5703125" style="2" customWidth="1"/>
    <col min="13065" max="13312" width="9.140625" style="2"/>
    <col min="13313" max="13313" width="22" style="2" customWidth="1"/>
    <col min="13314" max="13314" width="47" style="2" customWidth="1"/>
    <col min="13315" max="13316" width="16.85546875" style="2" bestFit="1" customWidth="1"/>
    <col min="13317" max="13317" width="15.140625" style="2" customWidth="1"/>
    <col min="13318" max="13318" width="14.42578125" style="2" customWidth="1"/>
    <col min="13319" max="13319" width="12.7109375" style="2" customWidth="1"/>
    <col min="13320" max="13320" width="11.5703125" style="2" customWidth="1"/>
    <col min="13321" max="13568" width="9.140625" style="2"/>
    <col min="13569" max="13569" width="22" style="2" customWidth="1"/>
    <col min="13570" max="13570" width="47" style="2" customWidth="1"/>
    <col min="13571" max="13572" width="16.85546875" style="2" bestFit="1" customWidth="1"/>
    <col min="13573" max="13573" width="15.140625" style="2" customWidth="1"/>
    <col min="13574" max="13574" width="14.42578125" style="2" customWidth="1"/>
    <col min="13575" max="13575" width="12.7109375" style="2" customWidth="1"/>
    <col min="13576" max="13576" width="11.5703125" style="2" customWidth="1"/>
    <col min="13577" max="13824" width="9.140625" style="2"/>
    <col min="13825" max="13825" width="22" style="2" customWidth="1"/>
    <col min="13826" max="13826" width="47" style="2" customWidth="1"/>
    <col min="13827" max="13828" width="16.85546875" style="2" bestFit="1" customWidth="1"/>
    <col min="13829" max="13829" width="15.140625" style="2" customWidth="1"/>
    <col min="13830" max="13830" width="14.42578125" style="2" customWidth="1"/>
    <col min="13831" max="13831" width="12.7109375" style="2" customWidth="1"/>
    <col min="13832" max="13832" width="11.5703125" style="2" customWidth="1"/>
    <col min="13833" max="14080" width="9.140625" style="2"/>
    <col min="14081" max="14081" width="22" style="2" customWidth="1"/>
    <col min="14082" max="14082" width="47" style="2" customWidth="1"/>
    <col min="14083" max="14084" width="16.85546875" style="2" bestFit="1" customWidth="1"/>
    <col min="14085" max="14085" width="15.140625" style="2" customWidth="1"/>
    <col min="14086" max="14086" width="14.42578125" style="2" customWidth="1"/>
    <col min="14087" max="14087" width="12.7109375" style="2" customWidth="1"/>
    <col min="14088" max="14088" width="11.5703125" style="2" customWidth="1"/>
    <col min="14089" max="14336" width="9.140625" style="2"/>
    <col min="14337" max="14337" width="22" style="2" customWidth="1"/>
    <col min="14338" max="14338" width="47" style="2" customWidth="1"/>
    <col min="14339" max="14340" width="16.85546875" style="2" bestFit="1" customWidth="1"/>
    <col min="14341" max="14341" width="15.140625" style="2" customWidth="1"/>
    <col min="14342" max="14342" width="14.42578125" style="2" customWidth="1"/>
    <col min="14343" max="14343" width="12.7109375" style="2" customWidth="1"/>
    <col min="14344" max="14344" width="11.5703125" style="2" customWidth="1"/>
    <col min="14345" max="14592" width="9.140625" style="2"/>
    <col min="14593" max="14593" width="22" style="2" customWidth="1"/>
    <col min="14594" max="14594" width="47" style="2" customWidth="1"/>
    <col min="14595" max="14596" width="16.85546875" style="2" bestFit="1" customWidth="1"/>
    <col min="14597" max="14597" width="15.140625" style="2" customWidth="1"/>
    <col min="14598" max="14598" width="14.42578125" style="2" customWidth="1"/>
    <col min="14599" max="14599" width="12.7109375" style="2" customWidth="1"/>
    <col min="14600" max="14600" width="11.5703125" style="2" customWidth="1"/>
    <col min="14601" max="14848" width="9.140625" style="2"/>
    <col min="14849" max="14849" width="22" style="2" customWidth="1"/>
    <col min="14850" max="14850" width="47" style="2" customWidth="1"/>
    <col min="14851" max="14852" width="16.85546875" style="2" bestFit="1" customWidth="1"/>
    <col min="14853" max="14853" width="15.140625" style="2" customWidth="1"/>
    <col min="14854" max="14854" width="14.42578125" style="2" customWidth="1"/>
    <col min="14855" max="14855" width="12.7109375" style="2" customWidth="1"/>
    <col min="14856" max="14856" width="11.5703125" style="2" customWidth="1"/>
    <col min="14857" max="15104" width="9.140625" style="2"/>
    <col min="15105" max="15105" width="22" style="2" customWidth="1"/>
    <col min="15106" max="15106" width="47" style="2" customWidth="1"/>
    <col min="15107" max="15108" width="16.85546875" style="2" bestFit="1" customWidth="1"/>
    <col min="15109" max="15109" width="15.140625" style="2" customWidth="1"/>
    <col min="15110" max="15110" width="14.42578125" style="2" customWidth="1"/>
    <col min="15111" max="15111" width="12.7109375" style="2" customWidth="1"/>
    <col min="15112" max="15112" width="11.5703125" style="2" customWidth="1"/>
    <col min="15113" max="15360" width="9.140625" style="2"/>
    <col min="15361" max="15361" width="22" style="2" customWidth="1"/>
    <col min="15362" max="15362" width="47" style="2" customWidth="1"/>
    <col min="15363" max="15364" width="16.85546875" style="2" bestFit="1" customWidth="1"/>
    <col min="15365" max="15365" width="15.140625" style="2" customWidth="1"/>
    <col min="15366" max="15366" width="14.42578125" style="2" customWidth="1"/>
    <col min="15367" max="15367" width="12.7109375" style="2" customWidth="1"/>
    <col min="15368" max="15368" width="11.5703125" style="2" customWidth="1"/>
    <col min="15369" max="15616" width="9.140625" style="2"/>
    <col min="15617" max="15617" width="22" style="2" customWidth="1"/>
    <col min="15618" max="15618" width="47" style="2" customWidth="1"/>
    <col min="15619" max="15620" width="16.85546875" style="2" bestFit="1" customWidth="1"/>
    <col min="15621" max="15621" width="15.140625" style="2" customWidth="1"/>
    <col min="15622" max="15622" width="14.42578125" style="2" customWidth="1"/>
    <col min="15623" max="15623" width="12.7109375" style="2" customWidth="1"/>
    <col min="15624" max="15624" width="11.5703125" style="2" customWidth="1"/>
    <col min="15625" max="15872" width="9.140625" style="2"/>
    <col min="15873" max="15873" width="22" style="2" customWidth="1"/>
    <col min="15874" max="15874" width="47" style="2" customWidth="1"/>
    <col min="15875" max="15876" width="16.85546875" style="2" bestFit="1" customWidth="1"/>
    <col min="15877" max="15877" width="15.140625" style="2" customWidth="1"/>
    <col min="15878" max="15878" width="14.42578125" style="2" customWidth="1"/>
    <col min="15879" max="15879" width="12.7109375" style="2" customWidth="1"/>
    <col min="15880" max="15880" width="11.5703125" style="2" customWidth="1"/>
    <col min="15881" max="16128" width="9.140625" style="2"/>
    <col min="16129" max="16129" width="22" style="2" customWidth="1"/>
    <col min="16130" max="16130" width="47" style="2" customWidth="1"/>
    <col min="16131" max="16132" width="16.85546875" style="2" bestFit="1" customWidth="1"/>
    <col min="16133" max="16133" width="15.140625" style="2" customWidth="1"/>
    <col min="16134" max="16134" width="14.42578125" style="2" customWidth="1"/>
    <col min="16135" max="16135" width="12.7109375" style="2" customWidth="1"/>
    <col min="16136" max="16136" width="11.5703125" style="2" customWidth="1"/>
    <col min="16137" max="16384" width="9.140625" style="2"/>
  </cols>
  <sheetData>
    <row r="1" spans="1:5" x14ac:dyDescent="0.25">
      <c r="A1" s="1" t="str">
        <f>"BUDGET "&amp;B3</f>
        <v>BUDGET Philippines</v>
      </c>
      <c r="E1" s="2"/>
    </row>
    <row r="3" spans="1:5" x14ac:dyDescent="0.25">
      <c r="A3" s="1" t="s">
        <v>0</v>
      </c>
      <c r="B3" s="4" t="s">
        <v>33</v>
      </c>
    </row>
    <row r="4" spans="1:5" x14ac:dyDescent="0.25">
      <c r="A4" s="1" t="s">
        <v>1</v>
      </c>
      <c r="B4" s="4">
        <v>13</v>
      </c>
      <c r="C4" s="2" t="s">
        <v>35</v>
      </c>
    </row>
    <row r="5" spans="1:5" x14ac:dyDescent="0.25">
      <c r="A5" s="1" t="s">
        <v>2</v>
      </c>
      <c r="B5" s="5" t="s">
        <v>34</v>
      </c>
    </row>
    <row r="6" spans="1:5" x14ac:dyDescent="0.25">
      <c r="A6" s="1" t="s">
        <v>3</v>
      </c>
      <c r="B6" s="4">
        <v>62.35</v>
      </c>
      <c r="D6" s="6"/>
      <c r="E6" s="7"/>
    </row>
    <row r="7" spans="1:5" x14ac:dyDescent="0.25">
      <c r="A7" s="1" t="s">
        <v>4</v>
      </c>
      <c r="B7" s="8">
        <v>1.29884</v>
      </c>
      <c r="D7" s="6"/>
      <c r="E7" s="7"/>
    </row>
    <row r="8" spans="1:5" ht="15.75" thickBot="1" x14ac:dyDescent="0.3"/>
    <row r="9" spans="1:5" ht="16.5" thickTop="1" thickBot="1" x14ac:dyDescent="0.3">
      <c r="A9" s="9" t="s">
        <v>5</v>
      </c>
      <c r="B9" s="10" t="s">
        <v>6</v>
      </c>
      <c r="C9" s="10" t="s">
        <v>7</v>
      </c>
      <c r="D9" s="10" t="s">
        <v>8</v>
      </c>
      <c r="E9" s="11" t="s">
        <v>9</v>
      </c>
    </row>
    <row r="10" spans="1:5" ht="15.75" thickTop="1" x14ac:dyDescent="0.25">
      <c r="A10" s="12" t="s">
        <v>36</v>
      </c>
      <c r="B10" s="13" t="s">
        <v>40</v>
      </c>
      <c r="C10" s="14"/>
      <c r="D10" s="15">
        <v>600</v>
      </c>
      <c r="E10" s="16">
        <f t="shared" ref="E10:E17" si="0">C10/$B$7+D10/$B$6</f>
        <v>9.6230954290296715</v>
      </c>
    </row>
    <row r="11" spans="1:5" x14ac:dyDescent="0.25">
      <c r="A11" s="17" t="s">
        <v>56</v>
      </c>
      <c r="B11" s="18" t="s">
        <v>64</v>
      </c>
      <c r="C11" s="19"/>
      <c r="D11" s="20">
        <v>1350</v>
      </c>
      <c r="E11" s="21">
        <f t="shared" si="0"/>
        <v>21.651964715316758</v>
      </c>
    </row>
    <row r="12" spans="1:5" x14ac:dyDescent="0.25">
      <c r="A12" s="17" t="s">
        <v>67</v>
      </c>
      <c r="B12" s="18" t="s">
        <v>68</v>
      </c>
      <c r="C12" s="19"/>
      <c r="D12" s="20">
        <v>200</v>
      </c>
      <c r="E12" s="21">
        <f t="shared" si="0"/>
        <v>3.2076984763432237</v>
      </c>
    </row>
    <row r="13" spans="1:5" x14ac:dyDescent="0.25">
      <c r="A13" s="17" t="s">
        <v>69</v>
      </c>
      <c r="B13" s="18" t="s">
        <v>70</v>
      </c>
      <c r="C13" s="19"/>
      <c r="D13" s="20">
        <f>675/2</f>
        <v>337.5</v>
      </c>
      <c r="E13" s="21">
        <f t="shared" si="0"/>
        <v>5.4129911788291896</v>
      </c>
    </row>
    <row r="14" spans="1:5" x14ac:dyDescent="0.25">
      <c r="A14" s="17" t="s">
        <v>95</v>
      </c>
      <c r="B14" s="18" t="s">
        <v>104</v>
      </c>
      <c r="C14" s="19"/>
      <c r="D14" s="20">
        <v>400</v>
      </c>
      <c r="E14" s="21">
        <f t="shared" si="0"/>
        <v>6.4153969526864474</v>
      </c>
    </row>
    <row r="15" spans="1:5" x14ac:dyDescent="0.25">
      <c r="A15" s="17" t="s">
        <v>91</v>
      </c>
      <c r="B15" s="18" t="s">
        <v>107</v>
      </c>
      <c r="C15" s="19"/>
      <c r="D15" s="20">
        <v>200</v>
      </c>
      <c r="E15" s="21">
        <f t="shared" si="0"/>
        <v>3.2076984763432237</v>
      </c>
    </row>
    <row r="16" spans="1:5" x14ac:dyDescent="0.25">
      <c r="A16" s="17" t="s">
        <v>89</v>
      </c>
      <c r="B16" s="18" t="s">
        <v>116</v>
      </c>
      <c r="C16" s="19"/>
      <c r="D16" s="20">
        <v>350</v>
      </c>
      <c r="E16" s="21">
        <f t="shared" si="0"/>
        <v>5.6134723336006411</v>
      </c>
    </row>
    <row r="17" spans="1:9" x14ac:dyDescent="0.25">
      <c r="A17" s="17"/>
      <c r="B17" s="18"/>
      <c r="C17" s="19"/>
      <c r="D17" s="20"/>
      <c r="E17" s="21">
        <f t="shared" si="0"/>
        <v>0</v>
      </c>
    </row>
    <row r="18" spans="1:9" ht="15.75" thickBot="1" x14ac:dyDescent="0.3">
      <c r="A18" s="22"/>
      <c r="B18" s="23"/>
      <c r="C18" s="24"/>
      <c r="D18" s="24"/>
      <c r="E18" s="25"/>
    </row>
    <row r="19" spans="1:9" ht="16.5" thickTop="1" thickBot="1" x14ac:dyDescent="0.3">
      <c r="A19" s="26"/>
      <c r="B19" s="27" t="s">
        <v>10</v>
      </c>
      <c r="C19" s="28" t="s">
        <v>11</v>
      </c>
      <c r="D19" s="29" t="s">
        <v>12</v>
      </c>
      <c r="E19" s="30">
        <f>SUM(E10:E18)</f>
        <v>55.132317562149154</v>
      </c>
    </row>
    <row r="20" spans="1:9" ht="15.75" thickTop="1" x14ac:dyDescent="0.25">
      <c r="B20" s="3"/>
    </row>
    <row r="21" spans="1:9" ht="15.75" thickBot="1" x14ac:dyDescent="0.3">
      <c r="B21" s="3"/>
    </row>
    <row r="22" spans="1:9" ht="16.5" thickTop="1" thickBot="1" x14ac:dyDescent="0.3">
      <c r="A22" s="9" t="s">
        <v>5</v>
      </c>
      <c r="B22" s="10" t="s">
        <v>13</v>
      </c>
      <c r="C22" s="10" t="s">
        <v>7</v>
      </c>
      <c r="D22" s="10" t="s">
        <v>8</v>
      </c>
      <c r="E22" s="11" t="s">
        <v>9</v>
      </c>
    </row>
    <row r="23" spans="1:9" ht="15.75" thickTop="1" x14ac:dyDescent="0.25">
      <c r="A23" s="12" t="s">
        <v>37</v>
      </c>
      <c r="B23" s="13" t="s">
        <v>38</v>
      </c>
      <c r="C23" s="14"/>
      <c r="D23" s="15"/>
      <c r="E23" s="16">
        <f>3.2/2</f>
        <v>1.6</v>
      </c>
    </row>
    <row r="24" spans="1:9" x14ac:dyDescent="0.25">
      <c r="A24" s="17" t="s">
        <v>36</v>
      </c>
      <c r="B24" s="18" t="s">
        <v>43</v>
      </c>
      <c r="C24" s="19"/>
      <c r="D24" s="20">
        <f>(55+45+28)/2</f>
        <v>64</v>
      </c>
      <c r="E24" s="21">
        <f t="shared" ref="E24:E60" si="1">C24/$B$7+D24/$B$6</f>
        <v>1.0264635124298316</v>
      </c>
    </row>
    <row r="25" spans="1:9" ht="15.75" thickBot="1" x14ac:dyDescent="0.3">
      <c r="A25" s="17" t="s">
        <v>36</v>
      </c>
      <c r="B25" s="18" t="s">
        <v>42</v>
      </c>
      <c r="C25" s="19"/>
      <c r="D25" s="20">
        <v>85</v>
      </c>
      <c r="E25" s="21">
        <f t="shared" si="1"/>
        <v>1.36327185244587</v>
      </c>
    </row>
    <row r="26" spans="1:9" ht="15.75" thickBot="1" x14ac:dyDescent="0.3">
      <c r="A26" s="17" t="s">
        <v>36</v>
      </c>
      <c r="B26" s="18" t="s">
        <v>41</v>
      </c>
      <c r="C26" s="19"/>
      <c r="D26" s="20">
        <f>320/2</f>
        <v>160</v>
      </c>
      <c r="E26" s="21">
        <f t="shared" si="1"/>
        <v>2.566158781074579</v>
      </c>
      <c r="G26" s="31" t="s">
        <v>14</v>
      </c>
      <c r="H26" s="32"/>
      <c r="I26" s="33"/>
    </row>
    <row r="27" spans="1:9" ht="15.75" thickBot="1" x14ac:dyDescent="0.3">
      <c r="A27" s="17" t="s">
        <v>44</v>
      </c>
      <c r="B27" s="18" t="s">
        <v>45</v>
      </c>
      <c r="C27" s="19"/>
      <c r="D27" s="20">
        <f>285/2</f>
        <v>142.5</v>
      </c>
      <c r="E27" s="21">
        <f t="shared" si="1"/>
        <v>2.2854851643945469</v>
      </c>
      <c r="G27" s="34"/>
      <c r="H27" s="35" t="s">
        <v>15</v>
      </c>
      <c r="I27" s="36">
        <f>(E19+E62+E81+E95+E106)/$B$4</f>
        <v>24.65771830347126</v>
      </c>
    </row>
    <row r="28" spans="1:9" x14ac:dyDescent="0.25">
      <c r="A28" s="17" t="s">
        <v>44</v>
      </c>
      <c r="B28" s="18" t="s">
        <v>57</v>
      </c>
      <c r="C28" s="19"/>
      <c r="D28" s="20">
        <f>(95+105)/2</f>
        <v>100</v>
      </c>
      <c r="E28" s="21">
        <f t="shared" si="1"/>
        <v>1.6038492381716118</v>
      </c>
      <c r="G28" s="37"/>
      <c r="H28" s="38" t="s">
        <v>16</v>
      </c>
      <c r="I28" s="39">
        <f>E19/B4</f>
        <v>4.2409475047807046</v>
      </c>
    </row>
    <row r="29" spans="1:9" x14ac:dyDescent="0.25">
      <c r="A29" s="17" t="s">
        <v>44</v>
      </c>
      <c r="B29" s="18" t="s">
        <v>58</v>
      </c>
      <c r="C29" s="19"/>
      <c r="D29" s="20">
        <f>107/2</f>
        <v>53.5</v>
      </c>
      <c r="E29" s="21">
        <f t="shared" si="1"/>
        <v>0.85805934242181237</v>
      </c>
      <c r="G29" s="40"/>
      <c r="H29" s="41" t="s">
        <v>17</v>
      </c>
      <c r="I29" s="42">
        <f>E62/B4</f>
        <v>4.3368823638270317</v>
      </c>
    </row>
    <row r="30" spans="1:9" x14ac:dyDescent="0.25">
      <c r="A30" s="17" t="s">
        <v>44</v>
      </c>
      <c r="B30" s="18" t="s">
        <v>59</v>
      </c>
      <c r="C30" s="19"/>
      <c r="D30" s="20">
        <v>50</v>
      </c>
      <c r="E30" s="21">
        <f t="shared" si="1"/>
        <v>0.80192461908580592</v>
      </c>
      <c r="G30" s="40"/>
      <c r="H30" s="41" t="s">
        <v>18</v>
      </c>
      <c r="I30" s="42">
        <f>+E81/B4</f>
        <v>5.8670038862500755</v>
      </c>
    </row>
    <row r="31" spans="1:9" x14ac:dyDescent="0.25">
      <c r="A31" s="17" t="s">
        <v>44</v>
      </c>
      <c r="B31" s="18" t="s">
        <v>60</v>
      </c>
      <c r="C31" s="19"/>
      <c r="D31" s="20">
        <f>(95*2+50)/2</f>
        <v>120</v>
      </c>
      <c r="E31" s="21">
        <f t="shared" si="1"/>
        <v>1.9246190858059342</v>
      </c>
      <c r="G31" s="40"/>
      <c r="H31" s="43" t="s">
        <v>19</v>
      </c>
      <c r="I31" s="42">
        <f>+E95/B4</f>
        <v>9.1986922460057983</v>
      </c>
    </row>
    <row r="32" spans="1:9" ht="15.75" thickBot="1" x14ac:dyDescent="0.3">
      <c r="A32" s="17" t="s">
        <v>44</v>
      </c>
      <c r="B32" s="18" t="s">
        <v>61</v>
      </c>
      <c r="C32" s="19"/>
      <c r="D32" s="20">
        <f>(15+32)/2</f>
        <v>23.5</v>
      </c>
      <c r="E32" s="21">
        <f t="shared" si="1"/>
        <v>0.37690457097032876</v>
      </c>
      <c r="G32" s="44"/>
      <c r="H32" s="45" t="s">
        <v>20</v>
      </c>
      <c r="I32" s="46">
        <f>+E106/B4</f>
        <v>1.0141923026076494</v>
      </c>
    </row>
    <row r="33" spans="1:9" ht="15.75" thickBot="1" x14ac:dyDescent="0.3">
      <c r="A33" s="17" t="s">
        <v>44</v>
      </c>
      <c r="B33" s="18" t="s">
        <v>57</v>
      </c>
      <c r="C33" s="19"/>
      <c r="D33" s="20">
        <f>190/2</f>
        <v>95</v>
      </c>
      <c r="E33" s="21">
        <f t="shared" si="1"/>
        <v>1.5236567762630313</v>
      </c>
    </row>
    <row r="34" spans="1:9" x14ac:dyDescent="0.25">
      <c r="A34" s="17" t="s">
        <v>44</v>
      </c>
      <c r="B34" s="18" t="s">
        <v>65</v>
      </c>
      <c r="C34" s="19"/>
      <c r="D34" s="20">
        <f>174/2</f>
        <v>87</v>
      </c>
      <c r="E34" s="21">
        <f t="shared" si="1"/>
        <v>1.3953488372093024</v>
      </c>
      <c r="G34" s="47" t="s">
        <v>21</v>
      </c>
      <c r="H34" s="48"/>
      <c r="I34" s="49">
        <v>0</v>
      </c>
    </row>
    <row r="35" spans="1:9" ht="15.75" thickBot="1" x14ac:dyDescent="0.3">
      <c r="A35" s="17" t="s">
        <v>44</v>
      </c>
      <c r="B35" s="18" t="s">
        <v>57</v>
      </c>
      <c r="C35" s="19"/>
      <c r="D35" s="20">
        <f>(115+85+84)/2</f>
        <v>142</v>
      </c>
      <c r="E35" s="21">
        <f t="shared" si="1"/>
        <v>2.2774659182036889</v>
      </c>
    </row>
    <row r="36" spans="1:9" x14ac:dyDescent="0.25">
      <c r="A36" s="17" t="s">
        <v>44</v>
      </c>
      <c r="B36" s="18" t="s">
        <v>61</v>
      </c>
      <c r="C36" s="19"/>
      <c r="D36" s="20">
        <f>(25+32)/2</f>
        <v>28.5</v>
      </c>
      <c r="E36" s="21">
        <f t="shared" si="1"/>
        <v>0.45709703287890935</v>
      </c>
      <c r="G36" s="47" t="s">
        <v>126</v>
      </c>
      <c r="H36" s="48"/>
      <c r="I36" s="49">
        <f>(6.44+3.19+0.32+0.61)/2</f>
        <v>5.28</v>
      </c>
    </row>
    <row r="37" spans="1:9" ht="15.75" thickBot="1" x14ac:dyDescent="0.3">
      <c r="A37" s="17" t="s">
        <v>71</v>
      </c>
      <c r="B37" s="18" t="s">
        <v>72</v>
      </c>
      <c r="C37" s="19"/>
      <c r="D37" s="20">
        <f>(95+65+60)/2</f>
        <v>110</v>
      </c>
      <c r="E37" s="21">
        <f t="shared" si="1"/>
        <v>1.7642341619887729</v>
      </c>
    </row>
    <row r="38" spans="1:9" ht="15.75" thickBot="1" x14ac:dyDescent="0.3">
      <c r="A38" s="17" t="s">
        <v>44</v>
      </c>
      <c r="B38" s="18" t="s">
        <v>73</v>
      </c>
      <c r="C38" s="19"/>
      <c r="D38" s="20">
        <f>(25+88*2)/2</f>
        <v>100.5</v>
      </c>
      <c r="E38" s="21">
        <f t="shared" si="1"/>
        <v>1.61186848436247</v>
      </c>
      <c r="G38" s="34"/>
      <c r="H38" s="35" t="s">
        <v>15</v>
      </c>
      <c r="I38" s="36">
        <f>I27*$B$4+I34+I36</f>
        <v>325.83033794512636</v>
      </c>
    </row>
    <row r="39" spans="1:9" ht="15.75" thickBot="1" x14ac:dyDescent="0.3">
      <c r="A39" s="17" t="s">
        <v>44</v>
      </c>
      <c r="B39" s="18" t="s">
        <v>61</v>
      </c>
      <c r="C39" s="19"/>
      <c r="D39" s="20">
        <f>(8+5+32)/2</f>
        <v>22.5</v>
      </c>
      <c r="E39" s="21">
        <f t="shared" si="1"/>
        <v>0.36086607858861264</v>
      </c>
    </row>
    <row r="40" spans="1:9" ht="15.75" thickBot="1" x14ac:dyDescent="0.3">
      <c r="A40" s="17" t="s">
        <v>85</v>
      </c>
      <c r="B40" s="18" t="s">
        <v>86</v>
      </c>
      <c r="C40" s="19"/>
      <c r="D40" s="20">
        <f>(175+29+75)/2</f>
        <v>139.5</v>
      </c>
      <c r="E40" s="21">
        <f t="shared" si="1"/>
        <v>2.2373696872493984</v>
      </c>
      <c r="G40" s="31" t="s">
        <v>22</v>
      </c>
      <c r="H40" s="32"/>
      <c r="I40" s="33"/>
    </row>
    <row r="41" spans="1:9" ht="15.75" thickBot="1" x14ac:dyDescent="0.3">
      <c r="A41" s="17" t="s">
        <v>85</v>
      </c>
      <c r="B41" s="18" t="s">
        <v>87</v>
      </c>
      <c r="C41" s="19"/>
      <c r="D41" s="20">
        <f>78/2</f>
        <v>39</v>
      </c>
      <c r="E41" s="21">
        <f t="shared" si="1"/>
        <v>0.62550120288692856</v>
      </c>
      <c r="G41" s="34"/>
      <c r="H41" s="35" t="s">
        <v>15</v>
      </c>
      <c r="I41" s="36">
        <f>30*$B$4</f>
        <v>390</v>
      </c>
    </row>
    <row r="42" spans="1:9" ht="15.75" thickBot="1" x14ac:dyDescent="0.3">
      <c r="A42" s="17" t="s">
        <v>85</v>
      </c>
      <c r="B42" s="18" t="s">
        <v>88</v>
      </c>
      <c r="C42" s="19"/>
      <c r="D42" s="20">
        <v>15</v>
      </c>
      <c r="E42" s="21">
        <f t="shared" si="1"/>
        <v>0.24057738572574178</v>
      </c>
      <c r="I42" s="50">
        <f>I41-I38</f>
        <v>64.16966205487364</v>
      </c>
    </row>
    <row r="43" spans="1:9" x14ac:dyDescent="0.25">
      <c r="A43" s="17" t="s">
        <v>89</v>
      </c>
      <c r="B43" s="18" t="s">
        <v>90</v>
      </c>
      <c r="C43" s="19"/>
      <c r="D43" s="20">
        <f>(179+25)/2</f>
        <v>102</v>
      </c>
      <c r="E43" s="21">
        <f t="shared" si="1"/>
        <v>1.635926222935044</v>
      </c>
    </row>
    <row r="44" spans="1:9" x14ac:dyDescent="0.25">
      <c r="A44" s="17" t="s">
        <v>89</v>
      </c>
      <c r="B44" s="18" t="s">
        <v>94</v>
      </c>
      <c r="C44" s="19"/>
      <c r="D44" s="20">
        <f>(124+25)/2</f>
        <v>74.5</v>
      </c>
      <c r="E44" s="21">
        <f t="shared" si="1"/>
        <v>1.1948676824378508</v>
      </c>
    </row>
    <row r="45" spans="1:9" x14ac:dyDescent="0.25">
      <c r="A45" s="17" t="s">
        <v>91</v>
      </c>
      <c r="B45" s="18" t="s">
        <v>92</v>
      </c>
      <c r="C45" s="19"/>
      <c r="D45" s="20">
        <v>120</v>
      </c>
      <c r="E45" s="21">
        <f t="shared" si="1"/>
        <v>1.9246190858059342</v>
      </c>
    </row>
    <row r="46" spans="1:9" x14ac:dyDescent="0.25">
      <c r="A46" s="17" t="s">
        <v>91</v>
      </c>
      <c r="B46" s="18" t="s">
        <v>93</v>
      </c>
      <c r="C46" s="19"/>
      <c r="D46" s="20">
        <v>65</v>
      </c>
      <c r="E46" s="21">
        <f t="shared" si="1"/>
        <v>1.0425020048115476</v>
      </c>
    </row>
    <row r="47" spans="1:9" x14ac:dyDescent="0.25">
      <c r="A47" s="17" t="s">
        <v>95</v>
      </c>
      <c r="B47" s="18" t="s">
        <v>96</v>
      </c>
      <c r="C47" s="19"/>
      <c r="D47" s="20">
        <f>(230+120+70*2)/2</f>
        <v>245</v>
      </c>
      <c r="E47" s="21">
        <f t="shared" si="1"/>
        <v>3.929430633520449</v>
      </c>
    </row>
    <row r="48" spans="1:9" x14ac:dyDescent="0.25">
      <c r="A48" s="17" t="s">
        <v>95</v>
      </c>
      <c r="B48" s="18" t="s">
        <v>97</v>
      </c>
      <c r="C48" s="19"/>
      <c r="D48" s="20">
        <f>(100+50+40+40)/2</f>
        <v>115</v>
      </c>
      <c r="E48" s="21">
        <f t="shared" si="1"/>
        <v>1.8444266238973537</v>
      </c>
    </row>
    <row r="49" spans="1:5" x14ac:dyDescent="0.25">
      <c r="A49" s="17" t="s">
        <v>95</v>
      </c>
      <c r="B49" s="18" t="s">
        <v>98</v>
      </c>
      <c r="C49" s="19"/>
      <c r="D49" s="20">
        <f>(60*2+70)/2</f>
        <v>95</v>
      </c>
      <c r="E49" s="21">
        <f t="shared" si="1"/>
        <v>1.5236567762630313</v>
      </c>
    </row>
    <row r="50" spans="1:5" x14ac:dyDescent="0.25">
      <c r="A50" s="17" t="s">
        <v>95</v>
      </c>
      <c r="B50" s="18" t="s">
        <v>96</v>
      </c>
      <c r="C50" s="19"/>
      <c r="D50" s="20">
        <f>(70+120+150)/2</f>
        <v>170</v>
      </c>
      <c r="E50" s="21">
        <f t="shared" si="1"/>
        <v>2.72654370489174</v>
      </c>
    </row>
    <row r="51" spans="1:5" x14ac:dyDescent="0.25">
      <c r="A51" s="17" t="s">
        <v>95</v>
      </c>
      <c r="B51" s="51" t="s">
        <v>97</v>
      </c>
      <c r="C51" s="19"/>
      <c r="D51" s="20">
        <f>(200+40+10)/2</f>
        <v>125</v>
      </c>
      <c r="E51" s="21">
        <f t="shared" si="1"/>
        <v>2.0048115477145148</v>
      </c>
    </row>
    <row r="52" spans="1:5" x14ac:dyDescent="0.25">
      <c r="A52" s="17" t="s">
        <v>91</v>
      </c>
      <c r="B52" s="51" t="s">
        <v>108</v>
      </c>
      <c r="C52" s="19"/>
      <c r="D52" s="20">
        <f>116/2</f>
        <v>58</v>
      </c>
      <c r="E52" s="21">
        <f t="shared" si="1"/>
        <v>0.93023255813953487</v>
      </c>
    </row>
    <row r="53" spans="1:5" x14ac:dyDescent="0.25">
      <c r="A53" s="17" t="s">
        <v>91</v>
      </c>
      <c r="B53" s="51" t="s">
        <v>109</v>
      </c>
      <c r="C53" s="19"/>
      <c r="D53" s="20">
        <f>102/2</f>
        <v>51</v>
      </c>
      <c r="E53" s="21">
        <f t="shared" si="1"/>
        <v>0.81796311146752199</v>
      </c>
    </row>
    <row r="54" spans="1:5" x14ac:dyDescent="0.25">
      <c r="A54" s="17" t="s">
        <v>91</v>
      </c>
      <c r="B54" s="51" t="s">
        <v>110</v>
      </c>
      <c r="C54" s="19"/>
      <c r="D54" s="20">
        <f>82/2</f>
        <v>41</v>
      </c>
      <c r="E54" s="21">
        <f t="shared" si="1"/>
        <v>0.6575781876503608</v>
      </c>
    </row>
    <row r="55" spans="1:5" x14ac:dyDescent="0.25">
      <c r="A55" s="17" t="s">
        <v>91</v>
      </c>
      <c r="B55" s="51" t="s">
        <v>111</v>
      </c>
      <c r="C55" s="19"/>
      <c r="D55" s="20">
        <f>(70+18+91+91+60)/2</f>
        <v>165</v>
      </c>
      <c r="E55" s="21">
        <f t="shared" si="1"/>
        <v>2.6463512429831595</v>
      </c>
    </row>
    <row r="56" spans="1:5" x14ac:dyDescent="0.25">
      <c r="A56" s="17" t="s">
        <v>89</v>
      </c>
      <c r="B56" s="51" t="s">
        <v>118</v>
      </c>
      <c r="C56" s="19"/>
      <c r="D56" s="20">
        <f>347/2</f>
        <v>173.5</v>
      </c>
      <c r="E56" s="21">
        <f t="shared" si="1"/>
        <v>2.7826784282277464</v>
      </c>
    </row>
    <row r="57" spans="1:5" x14ac:dyDescent="0.25">
      <c r="A57" s="17" t="s">
        <v>89</v>
      </c>
      <c r="B57" s="51" t="s">
        <v>119</v>
      </c>
      <c r="C57" s="19"/>
      <c r="D57" s="20">
        <f>103/2</f>
        <v>51.5</v>
      </c>
      <c r="E57" s="21">
        <f t="shared" si="1"/>
        <v>0.82598235765838013</v>
      </c>
    </row>
    <row r="58" spans="1:5" x14ac:dyDescent="0.25">
      <c r="A58" s="17" t="s">
        <v>89</v>
      </c>
      <c r="B58" s="51" t="s">
        <v>121</v>
      </c>
      <c r="C58" s="19"/>
      <c r="D58" s="20">
        <f>(18+65+20)/2</f>
        <v>51.5</v>
      </c>
      <c r="E58" s="21">
        <f t="shared" si="1"/>
        <v>0.82598235765838013</v>
      </c>
    </row>
    <row r="59" spans="1:5" x14ac:dyDescent="0.25">
      <c r="A59" s="17" t="s">
        <v>89</v>
      </c>
      <c r="B59" s="51" t="s">
        <v>123</v>
      </c>
      <c r="C59" s="19"/>
      <c r="D59" s="20">
        <v>40</v>
      </c>
      <c r="E59" s="21">
        <f t="shared" si="1"/>
        <v>0.64153969526864474</v>
      </c>
    </row>
    <row r="60" spans="1:5" x14ac:dyDescent="0.25">
      <c r="A60" s="17" t="s">
        <v>89</v>
      </c>
      <c r="B60" s="51" t="s">
        <v>122</v>
      </c>
      <c r="C60" s="19"/>
      <c r="D60" s="20">
        <f>(70*2+50)/2</f>
        <v>95</v>
      </c>
      <c r="E60" s="21">
        <f t="shared" si="1"/>
        <v>1.5236567762630313</v>
      </c>
    </row>
    <row r="61" spans="1:5" ht="15.75" thickBot="1" x14ac:dyDescent="0.3">
      <c r="A61" s="22"/>
      <c r="B61" s="23"/>
      <c r="C61" s="24"/>
      <c r="D61" s="24"/>
      <c r="E61" s="25"/>
    </row>
    <row r="62" spans="1:5" ht="16.5" thickTop="1" thickBot="1" x14ac:dyDescent="0.3">
      <c r="B62" s="28" t="s">
        <v>11</v>
      </c>
      <c r="C62" s="28" t="s">
        <v>11</v>
      </c>
      <c r="D62" s="52" t="s">
        <v>23</v>
      </c>
      <c r="E62" s="53">
        <f>SUM(E23:E61)</f>
        <v>56.379470729751411</v>
      </c>
    </row>
    <row r="63" spans="1:5" ht="16.5" thickTop="1" thickBot="1" x14ac:dyDescent="0.3">
      <c r="B63" s="3"/>
    </row>
    <row r="64" spans="1:5" ht="16.5" thickTop="1" thickBot="1" x14ac:dyDescent="0.3">
      <c r="A64" s="9" t="s">
        <v>24</v>
      </c>
      <c r="B64" s="10" t="s">
        <v>25</v>
      </c>
      <c r="C64" s="10" t="s">
        <v>7</v>
      </c>
      <c r="D64" s="10" t="s">
        <v>8</v>
      </c>
      <c r="E64" s="11" t="s">
        <v>9</v>
      </c>
    </row>
    <row r="65" spans="1:5" ht="15.75" thickTop="1" x14ac:dyDescent="0.25">
      <c r="A65" s="12" t="s">
        <v>114</v>
      </c>
      <c r="B65" s="13" t="s">
        <v>115</v>
      </c>
      <c r="C65" s="14"/>
      <c r="D65" s="15">
        <f>5639/2</f>
        <v>2819.5</v>
      </c>
      <c r="E65" s="16">
        <f t="shared" ref="E65:E80" si="2">C65/$B$7+D65/$B$6</f>
        <v>45.220529270248598</v>
      </c>
    </row>
    <row r="66" spans="1:5" x14ac:dyDescent="0.25">
      <c r="A66" s="17" t="s">
        <v>46</v>
      </c>
      <c r="B66" s="18" t="s">
        <v>39</v>
      </c>
      <c r="C66" s="19"/>
      <c r="D66" s="20">
        <v>50</v>
      </c>
      <c r="E66" s="21">
        <v>0.80192461908580592</v>
      </c>
    </row>
    <row r="67" spans="1:5" x14ac:dyDescent="0.25">
      <c r="A67" s="17" t="s">
        <v>47</v>
      </c>
      <c r="B67" s="18" t="s">
        <v>48</v>
      </c>
      <c r="C67" s="19"/>
      <c r="D67" s="20">
        <f>120+12</f>
        <v>132</v>
      </c>
      <c r="E67" s="21">
        <f t="shared" si="2"/>
        <v>2.1170809943865274</v>
      </c>
    </row>
    <row r="68" spans="1:5" x14ac:dyDescent="0.25">
      <c r="A68" s="17" t="s">
        <v>50</v>
      </c>
      <c r="B68" s="18" t="s">
        <v>49</v>
      </c>
      <c r="C68" s="19"/>
      <c r="D68" s="20">
        <v>25</v>
      </c>
      <c r="E68" s="21">
        <f t="shared" si="2"/>
        <v>0.40096230954290296</v>
      </c>
    </row>
    <row r="69" spans="1:5" x14ac:dyDescent="0.25">
      <c r="A69" s="17" t="s">
        <v>46</v>
      </c>
      <c r="B69" s="18" t="s">
        <v>51</v>
      </c>
      <c r="C69" s="19"/>
      <c r="D69" s="20">
        <v>75</v>
      </c>
      <c r="E69" s="21">
        <f t="shared" si="2"/>
        <v>1.2028869286287089</v>
      </c>
    </row>
    <row r="70" spans="1:5" x14ac:dyDescent="0.25">
      <c r="A70" s="17" t="s">
        <v>75</v>
      </c>
      <c r="B70" s="18" t="s">
        <v>74</v>
      </c>
      <c r="C70" s="19"/>
      <c r="D70" s="20">
        <v>20</v>
      </c>
      <c r="E70" s="21">
        <f t="shared" si="2"/>
        <v>0.32076984763432237</v>
      </c>
    </row>
    <row r="71" spans="1:5" x14ac:dyDescent="0.25">
      <c r="A71" s="17" t="s">
        <v>47</v>
      </c>
      <c r="B71" s="18" t="s">
        <v>76</v>
      </c>
      <c r="C71" s="19"/>
      <c r="D71" s="20">
        <v>122</v>
      </c>
      <c r="E71" s="21">
        <f t="shared" si="2"/>
        <v>1.9566960705693663</v>
      </c>
    </row>
    <row r="72" spans="1:5" x14ac:dyDescent="0.25">
      <c r="A72" s="17" t="s">
        <v>46</v>
      </c>
      <c r="B72" s="18" t="s">
        <v>77</v>
      </c>
      <c r="C72" s="19"/>
      <c r="D72" s="20">
        <v>50</v>
      </c>
      <c r="E72" s="21">
        <f t="shared" si="2"/>
        <v>0.80192461908580592</v>
      </c>
    </row>
    <row r="73" spans="1:5" x14ac:dyDescent="0.25">
      <c r="A73" s="17" t="s">
        <v>78</v>
      </c>
      <c r="B73" s="18" t="s">
        <v>79</v>
      </c>
      <c r="C73" s="19"/>
      <c r="D73" s="20">
        <v>62</v>
      </c>
      <c r="E73" s="21">
        <f t="shared" si="2"/>
        <v>0.99438652766639934</v>
      </c>
    </row>
    <row r="74" spans="1:5" x14ac:dyDescent="0.25">
      <c r="A74" s="17" t="s">
        <v>80</v>
      </c>
      <c r="B74" s="18" t="s">
        <v>81</v>
      </c>
      <c r="C74" s="19"/>
      <c r="D74" s="20">
        <v>175</v>
      </c>
      <c r="E74" s="21">
        <f t="shared" si="2"/>
        <v>2.8067361668003206</v>
      </c>
    </row>
    <row r="75" spans="1:5" x14ac:dyDescent="0.25">
      <c r="A75" s="17" t="s">
        <v>99</v>
      </c>
      <c r="B75" s="18" t="s">
        <v>100</v>
      </c>
      <c r="C75" s="19"/>
      <c r="D75" s="20">
        <f>250/2</f>
        <v>125</v>
      </c>
      <c r="E75" s="21">
        <f t="shared" si="2"/>
        <v>2.0048115477145148</v>
      </c>
    </row>
    <row r="76" spans="1:5" x14ac:dyDescent="0.25">
      <c r="A76" s="17" t="s">
        <v>80</v>
      </c>
      <c r="B76" s="18" t="s">
        <v>101</v>
      </c>
      <c r="C76" s="19"/>
      <c r="D76" s="20">
        <v>900</v>
      </c>
      <c r="E76" s="21">
        <f t="shared" si="2"/>
        <v>14.434643143544507</v>
      </c>
    </row>
    <row r="77" spans="1:5" x14ac:dyDescent="0.25">
      <c r="A77" s="17" t="s">
        <v>99</v>
      </c>
      <c r="B77" s="18" t="s">
        <v>117</v>
      </c>
      <c r="C77" s="19"/>
      <c r="D77" s="20">
        <v>100</v>
      </c>
      <c r="E77" s="21">
        <f t="shared" si="2"/>
        <v>1.6038492381716118</v>
      </c>
    </row>
    <row r="78" spans="1:5" x14ac:dyDescent="0.25">
      <c r="A78" s="17" t="s">
        <v>99</v>
      </c>
      <c r="B78" s="18" t="s">
        <v>120</v>
      </c>
      <c r="C78" s="19"/>
      <c r="D78" s="20">
        <v>100</v>
      </c>
      <c r="E78" s="21">
        <f t="shared" si="2"/>
        <v>1.6038492381716118</v>
      </c>
    </row>
    <row r="79" spans="1:5" x14ac:dyDescent="0.25">
      <c r="A79" s="17"/>
      <c r="B79" s="18"/>
      <c r="C79" s="19"/>
      <c r="D79" s="20"/>
      <c r="E79" s="21">
        <f t="shared" si="2"/>
        <v>0</v>
      </c>
    </row>
    <row r="80" spans="1:5" ht="15.75" thickBot="1" x14ac:dyDescent="0.3">
      <c r="A80" s="22"/>
      <c r="B80" s="54"/>
      <c r="C80" s="24"/>
      <c r="D80" s="55"/>
      <c r="E80" s="56">
        <f t="shared" si="2"/>
        <v>0</v>
      </c>
    </row>
    <row r="81" spans="1:5" ht="16.5" thickTop="1" thickBot="1" x14ac:dyDescent="0.3">
      <c r="A81" s="26"/>
      <c r="B81" s="27" t="s">
        <v>26</v>
      </c>
      <c r="C81" s="28" t="s">
        <v>11</v>
      </c>
      <c r="D81" s="57" t="s">
        <v>27</v>
      </c>
      <c r="E81" s="58">
        <f>SUM(E65:E80)</f>
        <v>76.271050521250984</v>
      </c>
    </row>
    <row r="82" spans="1:5" ht="16.5" thickTop="1" thickBot="1" x14ac:dyDescent="0.3">
      <c r="B82" s="3"/>
    </row>
    <row r="83" spans="1:5" ht="16.5" thickTop="1" thickBot="1" x14ac:dyDescent="0.3">
      <c r="A83" s="9" t="s">
        <v>5</v>
      </c>
      <c r="B83" s="10" t="s">
        <v>28</v>
      </c>
      <c r="C83" s="10" t="s">
        <v>7</v>
      </c>
      <c r="D83" s="10" t="s">
        <v>8</v>
      </c>
      <c r="E83" s="11" t="s">
        <v>9</v>
      </c>
    </row>
    <row r="84" spans="1:5" ht="15.75" thickTop="1" x14ac:dyDescent="0.25">
      <c r="A84" s="12" t="s">
        <v>52</v>
      </c>
      <c r="B84" s="13" t="s">
        <v>53</v>
      </c>
      <c r="C84" s="14"/>
      <c r="D84" s="15">
        <f>3300/2</f>
        <v>1650</v>
      </c>
      <c r="E84" s="16">
        <f>C84/$B$7+D84/$B$6</f>
        <v>26.463512429831596</v>
      </c>
    </row>
    <row r="85" spans="1:5" x14ac:dyDescent="0.25">
      <c r="A85" s="17" t="s">
        <v>52</v>
      </c>
      <c r="B85" s="18" t="s">
        <v>54</v>
      </c>
      <c r="C85" s="19"/>
      <c r="D85" s="20">
        <v>1400</v>
      </c>
      <c r="E85" s="21">
        <f t="shared" ref="E85:E93" si="3">C85/$B$7+D85/$B$6</f>
        <v>22.453889334402565</v>
      </c>
    </row>
    <row r="86" spans="1:5" x14ac:dyDescent="0.25">
      <c r="A86" s="17" t="s">
        <v>44</v>
      </c>
      <c r="B86" s="18" t="s">
        <v>62</v>
      </c>
      <c r="C86" s="19"/>
      <c r="D86" s="20">
        <v>600</v>
      </c>
      <c r="E86" s="21">
        <f t="shared" si="3"/>
        <v>9.6230954290296715</v>
      </c>
    </row>
    <row r="87" spans="1:5" x14ac:dyDescent="0.25">
      <c r="A87" s="17" t="s">
        <v>44</v>
      </c>
      <c r="B87" s="18" t="s">
        <v>63</v>
      </c>
      <c r="C87" s="19"/>
      <c r="D87" s="20">
        <f>(525+80+62+120)/2</f>
        <v>393.5</v>
      </c>
      <c r="E87" s="21">
        <f t="shared" si="3"/>
        <v>6.3111467522052926</v>
      </c>
    </row>
    <row r="88" spans="1:5" x14ac:dyDescent="0.25">
      <c r="A88" s="17" t="s">
        <v>44</v>
      </c>
      <c r="B88" s="18" t="s">
        <v>66</v>
      </c>
      <c r="C88" s="19"/>
      <c r="D88" s="20">
        <v>5</v>
      </c>
      <c r="E88" s="21">
        <f t="shared" si="3"/>
        <v>8.0192461908580592E-2</v>
      </c>
    </row>
    <row r="89" spans="1:5" x14ac:dyDescent="0.25">
      <c r="A89" s="17" t="s">
        <v>44</v>
      </c>
      <c r="B89" s="18" t="s">
        <v>82</v>
      </c>
      <c r="C89" s="19"/>
      <c r="D89" s="20">
        <f>(200+61+64+10)/2</f>
        <v>167.5</v>
      </c>
      <c r="E89" s="21">
        <f t="shared" si="3"/>
        <v>2.68644747393745</v>
      </c>
    </row>
    <row r="90" spans="1:5" x14ac:dyDescent="0.25">
      <c r="A90" s="17" t="s">
        <v>44</v>
      </c>
      <c r="B90" s="18" t="s">
        <v>83</v>
      </c>
      <c r="C90" s="20"/>
      <c r="D90" s="20">
        <v>20</v>
      </c>
      <c r="E90" s="21">
        <f t="shared" si="3"/>
        <v>0.32076984763432237</v>
      </c>
    </row>
    <row r="91" spans="1:5" x14ac:dyDescent="0.25">
      <c r="A91" s="17" t="s">
        <v>91</v>
      </c>
      <c r="B91" s="18" t="s">
        <v>102</v>
      </c>
      <c r="C91" s="19"/>
      <c r="D91" s="20">
        <v>20</v>
      </c>
      <c r="E91" s="21">
        <f t="shared" si="3"/>
        <v>0.32076984763432237</v>
      </c>
    </row>
    <row r="92" spans="1:5" x14ac:dyDescent="0.25">
      <c r="A92" s="17" t="s">
        <v>91</v>
      </c>
      <c r="B92" s="18" t="s">
        <v>105</v>
      </c>
      <c r="C92" s="19"/>
      <c r="D92" s="20">
        <f>4200/2</f>
        <v>2100</v>
      </c>
      <c r="E92" s="21">
        <f t="shared" si="3"/>
        <v>33.680834001603849</v>
      </c>
    </row>
    <row r="93" spans="1:5" x14ac:dyDescent="0.25">
      <c r="A93" s="17" t="s">
        <v>89</v>
      </c>
      <c r="B93" s="18" t="s">
        <v>124</v>
      </c>
      <c r="C93" s="19"/>
      <c r="D93" s="20">
        <v>1100</v>
      </c>
      <c r="E93" s="21">
        <f t="shared" si="3"/>
        <v>17.642341619887731</v>
      </c>
    </row>
    <row r="94" spans="1:5" ht="15.75" thickBot="1" x14ac:dyDescent="0.3">
      <c r="A94" s="22"/>
      <c r="B94" s="23"/>
      <c r="C94" s="24"/>
      <c r="D94" s="24"/>
      <c r="E94" s="25"/>
    </row>
    <row r="95" spans="1:5" ht="16.5" thickTop="1" thickBot="1" x14ac:dyDescent="0.3">
      <c r="B95" s="28" t="s">
        <v>29</v>
      </c>
      <c r="C95" s="28" t="s">
        <v>11</v>
      </c>
      <c r="D95" s="59" t="s">
        <v>30</v>
      </c>
      <c r="E95" s="60">
        <f>SUM(E84:E94)</f>
        <v>119.58299919807538</v>
      </c>
    </row>
    <row r="96" spans="1:5" ht="16.5" thickTop="1" thickBot="1" x14ac:dyDescent="0.3"/>
    <row r="97" spans="1:5" ht="16.5" thickTop="1" thickBot="1" x14ac:dyDescent="0.3">
      <c r="A97" s="9" t="s">
        <v>20</v>
      </c>
      <c r="B97" s="10"/>
      <c r="C97" s="10" t="s">
        <v>7</v>
      </c>
      <c r="D97" s="10" t="s">
        <v>8</v>
      </c>
      <c r="E97" s="11" t="s">
        <v>9</v>
      </c>
    </row>
    <row r="98" spans="1:5" ht="15.75" thickTop="1" x14ac:dyDescent="0.25">
      <c r="A98" s="17" t="s">
        <v>55</v>
      </c>
      <c r="B98" s="13"/>
      <c r="C98" s="14"/>
      <c r="D98" s="15">
        <v>100</v>
      </c>
      <c r="E98" s="16">
        <f t="shared" ref="E98:E104" si="4">C98/$B$7+D98/$B$6</f>
        <v>1.6038492381716118</v>
      </c>
    </row>
    <row r="99" spans="1:5" x14ac:dyDescent="0.25">
      <c r="A99" s="17" t="s">
        <v>84</v>
      </c>
      <c r="B99" s="18"/>
      <c r="C99" s="19"/>
      <c r="D99" s="20">
        <v>10</v>
      </c>
      <c r="E99" s="21">
        <f t="shared" si="4"/>
        <v>0.16038492381716118</v>
      </c>
    </row>
    <row r="100" spans="1:5" x14ac:dyDescent="0.25">
      <c r="A100" s="17" t="s">
        <v>103</v>
      </c>
      <c r="B100" s="18"/>
      <c r="C100" s="19"/>
      <c r="D100" s="20">
        <v>5</v>
      </c>
      <c r="E100" s="21">
        <f t="shared" si="4"/>
        <v>8.0192461908580592E-2</v>
      </c>
    </row>
    <row r="101" spans="1:5" x14ac:dyDescent="0.25">
      <c r="A101" s="17" t="s">
        <v>106</v>
      </c>
      <c r="B101" s="18"/>
      <c r="C101" s="19"/>
      <c r="D101" s="20">
        <f>78/2</f>
        <v>39</v>
      </c>
      <c r="E101" s="21">
        <f t="shared" si="4"/>
        <v>0.62550120288692856</v>
      </c>
    </row>
    <row r="102" spans="1:5" x14ac:dyDescent="0.25">
      <c r="A102" s="17" t="s">
        <v>112</v>
      </c>
      <c r="B102" s="18"/>
      <c r="C102" s="19"/>
      <c r="D102" s="20">
        <v>25</v>
      </c>
      <c r="E102" s="21">
        <f t="shared" si="4"/>
        <v>0.40096230954290296</v>
      </c>
    </row>
    <row r="103" spans="1:5" x14ac:dyDescent="0.25">
      <c r="A103" s="17" t="s">
        <v>113</v>
      </c>
      <c r="B103" s="18"/>
      <c r="C103" s="19"/>
      <c r="D103" s="20">
        <f>110/2</f>
        <v>55</v>
      </c>
      <c r="E103" s="21">
        <f t="shared" si="4"/>
        <v>0.88211708099438646</v>
      </c>
    </row>
    <row r="104" spans="1:5" x14ac:dyDescent="0.25">
      <c r="A104" s="17" t="s">
        <v>125</v>
      </c>
      <c r="B104" s="18"/>
      <c r="C104" s="19">
        <v>12.25</v>
      </c>
      <c r="D104" s="20"/>
      <c r="E104" s="21">
        <f t="shared" si="4"/>
        <v>9.4314927165778695</v>
      </c>
    </row>
    <row r="105" spans="1:5" ht="15.75" thickBot="1" x14ac:dyDescent="0.3">
      <c r="A105" s="22"/>
      <c r="B105" s="23"/>
      <c r="C105" s="24"/>
      <c r="D105" s="24"/>
      <c r="E105" s="25"/>
    </row>
    <row r="106" spans="1:5" ht="16.5" thickTop="1" thickBot="1" x14ac:dyDescent="0.3">
      <c r="B106" s="28" t="s">
        <v>31</v>
      </c>
      <c r="C106" s="28" t="s">
        <v>11</v>
      </c>
      <c r="D106" s="61" t="s">
        <v>32</v>
      </c>
      <c r="E106" s="62">
        <f>SUM(E98:E105)</f>
        <v>13.184499933899442</v>
      </c>
    </row>
    <row r="107" spans="1:5" ht="15.75" thickTop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et Kevin</dc:creator>
  <cp:lastModifiedBy>Elise et Kevin</cp:lastModifiedBy>
  <dcterms:created xsi:type="dcterms:W3CDTF">2014-03-17T01:56:16Z</dcterms:created>
  <dcterms:modified xsi:type="dcterms:W3CDTF">2014-05-04T17:10:59Z</dcterms:modified>
</cp:coreProperties>
</file>